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4240" windowHeight="11730"/>
  </bookViews>
  <sheets>
    <sheet name="2024" sheetId="17" r:id="rId1"/>
  </sheets>
  <definedNames>
    <definedName name="_xlnm.Print_Area" localSheetId="0">'2024'!$A$1:$E$123</definedName>
  </definedNames>
  <calcPr calcId="144525"/>
</workbook>
</file>

<file path=xl/calcChain.xml><?xml version="1.0" encoding="utf-8"?>
<calcChain xmlns="http://schemas.openxmlformats.org/spreadsheetml/2006/main">
  <c r="C25" i="17" l="1"/>
  <c r="C29" i="17"/>
  <c r="C115" i="17"/>
  <c r="C47" i="17"/>
  <c r="C96" i="17"/>
  <c r="C122" i="17" l="1"/>
  <c r="C42" i="17" l="1"/>
  <c r="C43" i="17"/>
  <c r="C44" i="17"/>
  <c r="C45" i="17"/>
  <c r="C94" i="17"/>
  <c r="C102" i="17"/>
  <c r="C107" i="17"/>
  <c r="C106" i="17"/>
  <c r="C32" i="17"/>
  <c r="C28" i="17"/>
  <c r="D17" i="17" l="1"/>
  <c r="C116" i="17" l="1"/>
  <c r="C103" i="17" l="1"/>
  <c r="D14" i="17"/>
  <c r="D10" i="17"/>
  <c r="D18" i="17" l="1"/>
  <c r="C33" i="17" l="1"/>
  <c r="C91" i="17" l="1"/>
  <c r="C99" i="17" l="1"/>
  <c r="C105" i="17" l="1"/>
  <c r="C123" i="17" s="1"/>
  <c r="D19" i="17" s="1"/>
  <c r="D20" i="17" l="1"/>
  <c r="D21" i="17"/>
</calcChain>
</file>

<file path=xl/sharedStrings.xml><?xml version="1.0" encoding="utf-8"?>
<sst xmlns="http://schemas.openxmlformats.org/spreadsheetml/2006/main" count="293" uniqueCount="221">
  <si>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</si>
  <si>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</si>
  <si>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</si>
  <si>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</si>
  <si>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</si>
  <si>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</si>
  <si>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</si>
  <si>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</si>
  <si>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</si>
  <si>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</si>
  <si>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</si>
  <si>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</si>
  <si>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</si>
  <si>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</si>
  <si>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</si>
  <si>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</si>
  <si>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</si>
  <si>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</si>
  <si>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</si>
  <si>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</si>
  <si>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</si>
  <si>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</si>
  <si>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</si>
  <si>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</si>
  <si>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</si>
  <si>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</si>
  <si>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</si>
  <si>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</si>
  <si>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</si>
  <si>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</si>
  <si>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</si>
  <si>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</si>
  <si>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</si>
  <si>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</si>
  <si>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</si>
  <si>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</si>
  <si>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</si>
  <si>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</si>
  <si>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</si>
  <si>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</si>
  <si>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</si>
  <si>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</si>
  <si>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</si>
  <si>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</si>
  <si>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</si>
  <si>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</si>
  <si>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</si>
  <si>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</si>
  <si>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</si>
  <si>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</si>
  <si>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</si>
  <si>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</si>
  <si>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</si>
  <si>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</si>
  <si>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</si>
  <si>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</si>
  <si>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</si>
  <si>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</si>
  <si>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</si>
  <si>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</si>
  <si>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</si>
  <si>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</si>
  <si>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</si>
  <si>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</si>
  <si>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</si>
  <si>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</si>
  <si>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</si>
  <si>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</si>
  <si>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</si>
  <si>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</si>
  <si>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</si>
  <si>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</si>
  <si>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Ленина , д. 55</t>
  </si>
  <si>
    <t>шт.</t>
  </si>
  <si>
    <t>подъезд</t>
  </si>
  <si>
    <t>дом</t>
  </si>
  <si>
    <t>Осмотр подвала</t>
  </si>
  <si>
    <t>м</t>
  </si>
  <si>
    <t>шт</t>
  </si>
  <si>
    <t>Отключение отопления</t>
  </si>
  <si>
    <t>стояк</t>
  </si>
  <si>
    <t>кол-во показаний</t>
  </si>
  <si>
    <t>1 стояк</t>
  </si>
  <si>
    <t>Замена окон Ленина 55 2п</t>
  </si>
  <si>
    <t>1 дом</t>
  </si>
  <si>
    <t>Замена окон Ленина 55 3п</t>
  </si>
  <si>
    <t>подвал</t>
  </si>
  <si>
    <t>Очистка канализационной сети</t>
  </si>
  <si>
    <t>Перезапуск (удаление воздуха) стояков отопления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</si>
  <si>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</si>
  <si>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</si>
  <si>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</si>
  <si>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</si>
  <si>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</si>
  <si>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</si>
  <si>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</si>
  <si>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</si>
  <si>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</si>
  <si>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</si>
  <si>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</si>
  <si>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</si>
  <si>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</si>
  <si>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</si>
  <si>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</si>
  <si>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</si>
  <si>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</si>
  <si>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</si>
  <si>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</si>
  <si>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9.1</t>
  </si>
  <si>
    <t>13.3</t>
  </si>
  <si>
    <t>13.4</t>
  </si>
  <si>
    <t>13.5</t>
  </si>
  <si>
    <t>13.6</t>
  </si>
  <si>
    <t>13.7</t>
  </si>
  <si>
    <t>14</t>
  </si>
  <si>
    <t>15</t>
  </si>
  <si>
    <t>16</t>
  </si>
  <si>
    <t>Расходы по снятию показаний с ИПУ по электроэнергии</t>
  </si>
  <si>
    <t>Льгота стршим по дому</t>
  </si>
  <si>
    <t>14.3</t>
  </si>
  <si>
    <t>14.4</t>
  </si>
  <si>
    <t>Площадь</t>
  </si>
  <si>
    <t>1.2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</si>
  <si>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</si>
  <si>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</si>
  <si>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</si>
  <si>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4.5</t>
  </si>
  <si>
    <t>4.6</t>
  </si>
  <si>
    <t>4.7</t>
  </si>
  <si>
    <t>4.8</t>
  </si>
  <si>
    <t>Дебиторская задолженность  за 2024г</t>
  </si>
  <si>
    <t>Остатки денежных средств  за 2024г</t>
  </si>
  <si>
    <t>7.2</t>
  </si>
  <si>
    <t>11.2</t>
  </si>
  <si>
    <t>4.9</t>
  </si>
  <si>
    <t>ЭЭ на ОДН сверх норматива за 2023 г.</t>
  </si>
  <si>
    <t>1.3</t>
  </si>
  <si>
    <t>Управление жилым фондом (корректировка за 2023 г.)</t>
  </si>
  <si>
    <t>Уборка МОП (корректировка за 2023 г.)</t>
  </si>
  <si>
    <t>Уборка придомовой территории (корректировка за 2023 г.)</t>
  </si>
  <si>
    <t>Организация мест накопл. ртуть сод.ламп (корректировка за 2023 г.)</t>
  </si>
  <si>
    <t>11.3</t>
  </si>
  <si>
    <t>Содержание ДРС (корректировка за 2023 г.)</t>
  </si>
  <si>
    <t>7.3</t>
  </si>
  <si>
    <t>Содержание, экспл. и ремонт лифтового хоз-ва (корректировка за 2023 г.)</t>
  </si>
  <si>
    <t>Гор.вода потребл.при содержании общего имущ.МКД (корректировка за 2023 г.)</t>
  </si>
  <si>
    <t>Отведение сточных вод в целях сод.общ.имущ. МКД (корректировка за 2023 г.)</t>
  </si>
  <si>
    <t>Хол.вода потребл.при содержании общего имущ.МКД (корректировка за 2023 г.)</t>
  </si>
  <si>
    <t>Эл.эн потребл.при содержании общего имущ.МКД (корректировка за 2023 г.)</t>
  </si>
  <si>
    <t>4.10</t>
  </si>
  <si>
    <t>4.11</t>
  </si>
  <si>
    <t>4.12</t>
  </si>
  <si>
    <t>4.13</t>
  </si>
  <si>
    <t>Восстановление крепления мелких конструктивных элементов (изделий)</t>
  </si>
  <si>
    <t>Гор.вода потр.при сод.общ.имущ.МКД, 3,4 кв.2024 г.,6-9 эт.,К=0,9;1</t>
  </si>
  <si>
    <t>Гор.вода потр.при сод.общ.имущ.МКД,1,2 кв.2024 г,6-9 эт,К=1</t>
  </si>
  <si>
    <t>Дезинсекция помещений 2024 г.</t>
  </si>
  <si>
    <t>Демонтаж мелких конструктивных элементов</t>
  </si>
  <si>
    <t>Демонтаж почтовых ящиков</t>
  </si>
  <si>
    <t>Диспетчеризация приборов учёта 2024 г.</t>
  </si>
  <si>
    <t>1 месяц</t>
  </si>
  <si>
    <t>Закрытие под лестничного пространства ОСВ</t>
  </si>
  <si>
    <t>Замена задвижки ХВС в водомерном узле Ленина д 55</t>
  </si>
  <si>
    <t>Замена пружины на тамбурной двери</t>
  </si>
  <si>
    <t>Замена стояка КНС д 110 мм Бабушкина, д.53, кв.24</t>
  </si>
  <si>
    <t>Замена участка стояка ГВС Ленина д 55 кв. 75</t>
  </si>
  <si>
    <t>Замена участка стояка КНС Ленина, д.55, п.3</t>
  </si>
  <si>
    <t>Участок</t>
  </si>
  <si>
    <t>Изготовление и установка металических перил</t>
  </si>
  <si>
    <t>Изготовление и установка перил Ленина д 55 п2</t>
  </si>
  <si>
    <t>Изготовление и установка перилл Ленина д 55 п 3</t>
  </si>
  <si>
    <t>Мелкий ремонт чердачной двери</t>
  </si>
  <si>
    <t>Навеска замка (навеской)</t>
  </si>
  <si>
    <t>Навеска информационных таблич подъезд ( со стоимостью)</t>
  </si>
  <si>
    <t>Обслуживание и тек.ремонт систем электроснабж.МКД,1,2 кв.2024 г.,К=0,9</t>
  </si>
  <si>
    <t>Обслуживание и тек.ремонт систем электроснабж.МКД,3,4 кв.2024 г.,К=0,9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</si>
  <si>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</si>
  <si>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</si>
  <si>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сантехнического оборудования</t>
  </si>
  <si>
    <t>Отведение сточ.вод в целях сод.общ.имущ.МКД 3,4 кв.2024 г,6-9 эт.,К=0,</t>
  </si>
  <si>
    <t>Отведение сточ.вод в целях сод.общ.имущ.МКД,1,2 кв.2024 г,6-9 эт,К=1</t>
  </si>
  <si>
    <t>Отключение (запуск) стояка ХВС ГВС отопление</t>
  </si>
  <si>
    <t>Перемотка резьбовых соединений (устранение течи на трубах ВГП , отопл.</t>
  </si>
  <si>
    <t>Регулировка доводчика</t>
  </si>
  <si>
    <t>Ремонт подъезда Ленина, д.55, п.3</t>
  </si>
  <si>
    <t>Ремонт стен после демонтажа почт ящиков Ленина 55</t>
  </si>
  <si>
    <t>Ремонт труб КНС д 110</t>
  </si>
  <si>
    <t>Ремонт цокольной части, крыльцев, лавочки, козырька Ленина д 55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</si>
  <si>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</si>
  <si>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</si>
  <si>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</si>
  <si>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Смена фильтра грубой очистки ХВС ГВС д 15-25</t>
  </si>
  <si>
    <t>Содержание ДРС 1,2 кв.2024 г.,К=0,8;0,85;0,9;1</t>
  </si>
  <si>
    <t>Содержание ДРС 3,4 кв.2024 г.К=0,8;0,85;0,9;1</t>
  </si>
  <si>
    <t>Содержание, экспл. и ремонт лифтового хоз-ва,1,2 кв.2024 г,К=0,9;1</t>
  </si>
  <si>
    <t>Содержание, эксплуатация и ремонт лифтового хоз-ва 3,4 кв,2024 г,К=0,9</t>
  </si>
  <si>
    <t>ТО приборов учёта тепловой энергии 1,2 кв.2024 г.</t>
  </si>
  <si>
    <t>ТО приборов учёта тепловой энергии 3,4 кв.2024 г.</t>
  </si>
  <si>
    <t>Уборка МОП 1,2 кв.2024 г.К=0,9; 1</t>
  </si>
  <si>
    <t>Уборка МОП 3,4 кв.2024 г.К=0,9;1</t>
  </si>
  <si>
    <t>Уборка придомовой территории 1,2 кв.2024 г.К=0,85;0,9;1</t>
  </si>
  <si>
    <t>Уборка придомовой территории 3,4 кв.2024 г.К=1</t>
  </si>
  <si>
    <t>Управление жилым фондом 1,2 кв.2024 г.К=0,6;0,8;0,85;0,9;1</t>
  </si>
  <si>
    <t>Управление жилым фондом 3,4 кв.2024 г.К=0,6;0,8;0,85;0,9;1</t>
  </si>
  <si>
    <t>Установка почтовых ящиков (9 этажный дом)</t>
  </si>
  <si>
    <t>Установка сничек на металическую дверь с использованием эл. сварки</t>
  </si>
  <si>
    <t>Установка шарниров на тамбурную дверь</t>
  </si>
  <si>
    <t>Устранение свищей в трубах хомутами до  57 мм</t>
  </si>
  <si>
    <t>Устранение течи труб ВГП отопление</t>
  </si>
  <si>
    <t>Утепление стояков Ленина д 55</t>
  </si>
  <si>
    <t>Хол.вода потр.при сод.общ.имущ.МКД,1,2 кв.2024,6-9 эт,К=1</t>
  </si>
  <si>
    <t>Хол.вода потр.при сод.общ.имущ.МКД,3,4 кв.,2024,6-9 эт.,К=0,9;1</t>
  </si>
  <si>
    <t>Чистка ВВП д 150мм</t>
  </si>
  <si>
    <t>Секция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</si>
  <si>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</si>
  <si>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</si>
  <si>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</si>
  <si>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13.8</t>
  </si>
  <si>
    <t>13.9</t>
  </si>
  <si>
    <t>14.5</t>
  </si>
  <si>
    <t>14.6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</si>
</sst>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9" formatCode="#,##0.00_ ;\-#,##0.00\ 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36" fillId="2" borderId="1" applyNumberFormat="0" applyAlignment="0" applyProtection="0"/>
    <xf numFmtId="0" fontId="35" fillId="0" borderId="0"/>
    <xf numFmtId="164" fontId="35" fillId="0" borderId="0" applyFont="0" applyFill="0" applyBorder="0" applyAlignment="0" applyProtection="0"/>
    <xf numFmtId="0" fontId="34" fillId="0" borderId="0"/>
    <xf numFmtId="164" fontId="34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37" fillId="0" borderId="0" xfId="4" applyFont="1" applyFill="1" applyAlignment="1">
      <alignment horizontal="center" wrapText="1"/>
    </xf>
    <xf numFmtId="0" fontId="42" fillId="0" borderId="2" xfId="1" applyFont="1" applyFill="1" applyBorder="1" applyAlignment="1">
      <alignment horizontal="center" vertical="center" wrapText="1"/>
    </xf>
    <xf numFmtId="2" fontId="37" fillId="0" borderId="0" xfId="4" applyNumberFormat="1" applyFont="1" applyFill="1" applyAlignment="1">
      <alignment horizontal="center" wrapText="1"/>
    </xf>
    <xf numFmtId="0" fontId="37" fillId="0" borderId="0" xfId="4" applyFont="1"/>
    <xf numFmtId="0" fontId="34" fillId="0" borderId="0" xfId="4"/>
    <xf numFmtId="0" fontId="37" fillId="3" borderId="0" xfId="4" applyFont="1" applyFill="1" applyAlignment="1">
      <alignment horizontal="center" wrapText="1"/>
    </xf>
    <xf numFmtId="0" fontId="37" fillId="0" borderId="0" xfId="4" applyFont="1" applyFill="1"/>
    <xf numFmtId="0" fontId="37" fillId="0" borderId="0" xfId="4" applyFont="1" applyFill="1" applyAlignment="1">
      <alignment horizontal="left" vertical="top" wrapText="1"/>
    </xf>
    <xf numFmtId="164" fontId="37" fillId="0" borderId="0" xfId="5" applyFont="1" applyFill="1" applyAlignment="1">
      <alignment horizontal="right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43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0" fontId="42" fillId="0" borderId="5" xfId="1" applyFont="1" applyFill="1" applyBorder="1" applyAlignment="1">
      <alignment horizontal="right" vertical="center" wrapText="1"/>
    </xf>
    <xf numFmtId="4" fontId="37" fillId="0" borderId="0" xfId="5" applyNumberFormat="1" applyFont="1" applyFill="1" applyAlignment="1">
      <alignment horizontal="right" vertical="center" wrapText="1"/>
    </xf>
    <xf numFmtId="0" fontId="37" fillId="0" borderId="0" xfId="4" applyFont="1" applyFill="1" applyAlignment="1">
      <alignment horizontal="center" vertical="center" wrapText="1"/>
    </xf>
    <xf numFmtId="0" fontId="44" fillId="0" borderId="2" xfId="4" applyFont="1" applyFill="1" applyBorder="1" applyAlignment="1">
      <alignment horizontal="center" vertical="center" wrapText="1"/>
    </xf>
    <xf numFmtId="0" fontId="37" fillId="0" borderId="2" xfId="4" applyFont="1" applyFill="1" applyBorder="1" applyAlignment="1">
      <alignment horizontal="center" vertical="center" wrapText="1"/>
    </xf>
    <xf numFmtId="4" fontId="37" fillId="0" borderId="0" xfId="4" applyNumberFormat="1" applyFont="1" applyFill="1" applyAlignment="1">
      <alignment horizontal="center" wrapText="1"/>
    </xf>
    <xf numFmtId="4" fontId="43" fillId="0" borderId="0" xfId="1" applyNumberFormat="1" applyFont="1" applyFill="1" applyBorder="1" applyAlignment="1">
      <alignment vertical="center" wrapText="1"/>
    </xf>
    <xf numFmtId="43" fontId="37" fillId="0" borderId="0" xfId="4" applyNumberFormat="1" applyFont="1"/>
    <xf numFmtId="164" fontId="40" fillId="3" borderId="2" xfId="61" applyFont="1" applyFill="1" applyBorder="1" applyAlignment="1">
      <alignment horizontal="center" vertical="center" wrapText="1"/>
    </xf>
    <xf numFmtId="0" fontId="40" fillId="3" borderId="2" xfId="60" applyFont="1" applyFill="1" applyBorder="1" applyAlignment="1">
      <alignment vertical="center" wrapText="1"/>
    </xf>
    <xf numFmtId="164" fontId="40" fillId="3" borderId="2" xfId="61" applyFont="1" applyFill="1" applyBorder="1" applyAlignment="1">
      <alignment horizontal="center" vertical="center"/>
    </xf>
    <xf numFmtId="0" fontId="37" fillId="0" borderId="2" xfId="64" applyFont="1" applyFill="1" applyBorder="1" applyAlignment="1">
      <alignment horizontal="center" vertical="center" wrapText="1"/>
    </xf>
    <xf numFmtId="4" fontId="42" fillId="0" borderId="2" xfId="65" applyNumberFormat="1" applyFont="1" applyFill="1" applyBorder="1" applyAlignment="1">
      <alignment horizontal="center" vertical="center" wrapText="1"/>
    </xf>
    <xf numFmtId="0" fontId="38" fillId="0" borderId="2" xfId="64" applyFont="1" applyBorder="1" applyAlignment="1">
      <alignment horizontal="right" vertical="center"/>
    </xf>
    <xf numFmtId="164" fontId="42" fillId="0" borderId="2" xfId="65" applyFont="1" applyFill="1" applyBorder="1" applyAlignment="1">
      <alignment horizontal="right" vertical="center" wrapText="1"/>
    </xf>
    <xf numFmtId="0" fontId="38" fillId="4" borderId="2" xfId="64" applyFont="1" applyFill="1" applyBorder="1" applyAlignment="1">
      <alignment horizontal="center" vertical="center" wrapText="1"/>
    </xf>
    <xf numFmtId="0" fontId="38" fillId="4" borderId="2" xfId="64" applyFont="1" applyFill="1" applyBorder="1" applyAlignment="1">
      <alignment horizontal="left" vertical="top" wrapText="1"/>
    </xf>
    <xf numFmtId="4" fontId="38" fillId="4" borderId="2" xfId="65" applyNumberFormat="1" applyFont="1" applyFill="1" applyBorder="1" applyAlignment="1">
      <alignment horizontal="right" vertical="center" wrapText="1"/>
    </xf>
    <xf numFmtId="164" fontId="37" fillId="4" borderId="2" xfId="65" applyFont="1" applyFill="1" applyBorder="1" applyAlignment="1">
      <alignment horizontal="right" vertical="center" wrapText="1"/>
    </xf>
    <xf numFmtId="164" fontId="40" fillId="4" borderId="2" xfId="65" applyFont="1" applyFill="1" applyBorder="1" applyAlignment="1">
      <alignment horizontal="right" vertical="center" wrapText="1"/>
    </xf>
    <xf numFmtId="0" fontId="38" fillId="4" borderId="2" xfId="64" applyFont="1" applyFill="1" applyBorder="1" applyAlignment="1">
      <alignment horizontal="center" vertical="center"/>
    </xf>
    <xf numFmtId="4" fontId="38" fillId="4" borderId="2" xfId="65" applyNumberFormat="1" applyFont="1" applyFill="1" applyBorder="1" applyAlignment="1">
      <alignment horizontal="right" vertical="center"/>
    </xf>
    <xf numFmtId="164" fontId="37" fillId="4" borderId="2" xfId="65" applyFont="1" applyFill="1" applyBorder="1" applyAlignment="1">
      <alignment horizontal="right" vertical="center"/>
    </xf>
    <xf numFmtId="49" fontId="37" fillId="0" borderId="2" xfId="64" applyNumberFormat="1" applyFont="1" applyFill="1" applyBorder="1" applyAlignment="1">
      <alignment horizontal="center" vertical="center"/>
    </xf>
    <xf numFmtId="164" fontId="37" fillId="4" borderId="2" xfId="65" applyFont="1" applyFill="1" applyBorder="1" applyAlignment="1">
      <alignment vertical="center"/>
    </xf>
    <xf numFmtId="49" fontId="37" fillId="0" borderId="2" xfId="64" applyNumberFormat="1" applyFont="1" applyBorder="1" applyAlignment="1">
      <alignment horizontal="center" vertical="center"/>
    </xf>
    <xf numFmtId="49" fontId="38" fillId="4" borderId="2" xfId="64" applyNumberFormat="1" applyFont="1" applyFill="1" applyBorder="1" applyAlignment="1">
      <alignment horizontal="center" vertical="center"/>
    </xf>
    <xf numFmtId="0" fontId="41" fillId="4" borderId="2" xfId="64" applyFont="1" applyFill="1" applyBorder="1" applyAlignment="1">
      <alignment horizontal="left" vertical="top" wrapText="1"/>
    </xf>
    <xf numFmtId="4" fontId="41" fillId="4" borderId="2" xfId="65" applyNumberFormat="1" applyFont="1" applyFill="1" applyBorder="1" applyAlignment="1">
      <alignment horizontal="right" vertical="center"/>
    </xf>
    <xf numFmtId="164" fontId="40" fillId="4" borderId="2" xfId="65" applyFont="1" applyFill="1" applyBorder="1" applyAlignment="1">
      <alignment horizontal="right" vertical="center"/>
    </xf>
    <xf numFmtId="0" fontId="38" fillId="0" borderId="2" xfId="64" applyFont="1" applyFill="1" applyBorder="1" applyAlignment="1">
      <alignment horizontal="left" vertical="top" wrapText="1"/>
    </xf>
    <xf numFmtId="164" fontId="37" fillId="0" borderId="2" xfId="65" applyFont="1" applyFill="1" applyBorder="1" applyAlignment="1">
      <alignment horizontal="right" vertical="center"/>
    </xf>
    <xf numFmtId="49" fontId="38" fillId="4" borderId="2" xfId="64" applyNumberFormat="1" applyFont="1" applyFill="1" applyBorder="1" applyAlignment="1">
      <alignment horizontal="left" vertical="top" wrapText="1"/>
    </xf>
    <xf numFmtId="49" fontId="37" fillId="4" borderId="2" xfId="65" applyNumberFormat="1" applyFont="1" applyFill="1" applyBorder="1" applyAlignment="1">
      <alignment horizontal="right" vertical="center"/>
    </xf>
    <xf numFmtId="49" fontId="37" fillId="0" borderId="2" xfId="62" applyNumberFormat="1" applyFont="1" applyFill="1" applyBorder="1"/>
    <xf numFmtId="165" fontId="37" fillId="0" borderId="2" xfId="62" applyNumberFormat="1" applyFont="1" applyFill="1" applyBorder="1"/>
    <xf numFmtId="164" fontId="37" fillId="0" borderId="0" xfId="5" applyFont="1" applyFill="1" applyBorder="1" applyAlignment="1">
      <alignment horizontal="center" vertical="center" wrapText="1"/>
    </xf>
    <xf numFmtId="0" fontId="43" fillId="0" borderId="3" xfId="1" applyFont="1" applyFill="1" applyBorder="1" applyAlignment="1">
      <alignment horizontal="left" vertical="center" wrapText="1"/>
    </xf>
    <xf numFmtId="0" fontId="37" fillId="0" borderId="0" xfId="4" applyFont="1" applyFill="1" applyAlignment="1">
      <alignment horizontal="right" vertical="top" wrapText="1"/>
    </xf>
    <xf numFmtId="49" fontId="37" fillId="0" borderId="2" xfId="0" applyNumberFormat="1" applyFont="1" applyBorder="1" applyAlignment="1">
      <alignment horizontal="center" vertical="center"/>
    </xf>
    <xf numFmtId="0" fontId="38" fillId="5" borderId="2" xfId="4" applyFont="1" applyFill="1" applyBorder="1" applyAlignment="1">
      <alignment horizontal="center" vertical="center" wrapText="1"/>
    </xf>
    <xf numFmtId="0" fontId="42" fillId="5" borderId="3" xfId="1" applyFont="1" applyFill="1" applyBorder="1" applyAlignment="1">
      <alignment horizontal="left" vertical="center" wrapText="1"/>
    </xf>
    <xf numFmtId="0" fontId="42" fillId="5" borderId="5" xfId="1" applyFont="1" applyFill="1" applyBorder="1" applyAlignment="1">
      <alignment horizontal="right" vertical="center" wrapText="1"/>
    </xf>
    <xf numFmtId="164" fontId="40" fillId="5" borderId="2" xfId="61" applyFont="1" applyFill="1" applyBorder="1" applyAlignment="1">
      <alignment horizontal="center" vertical="center"/>
    </xf>
    <xf numFmtId="165" fontId="46" fillId="5" borderId="2" xfId="62" applyNumberFormat="1" applyFont="1" applyFill="1" applyBorder="1"/>
    <xf numFmtId="4" fontId="37" fillId="5" borderId="0" xfId="5" applyNumberFormat="1" applyFont="1" applyFill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center" wrapText="1"/>
    </xf>
    <xf numFmtId="164" fontId="46" fillId="3" borderId="2" xfId="61" applyFont="1" applyFill="1" applyBorder="1" applyAlignment="1">
      <alignment horizontal="center" vertical="center"/>
    </xf>
    <xf numFmtId="0" fontId="46" fillId="0" borderId="0" xfId="4" applyFont="1" applyFill="1" applyAlignment="1">
      <alignment horizont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8" fillId="5" borderId="2" xfId="65" applyNumberFormat="1" applyFont="1" applyFill="1" applyBorder="1" applyAlignment="1">
      <alignment horizontal="right" vertical="center"/>
    </xf>
    <xf numFmtId="0" fontId="41" fillId="0" borderId="0" xfId="4" applyFont="1" applyFill="1" applyBorder="1" applyAlignment="1">
      <alignment horizontal="center" vertical="center" wrapText="1"/>
    </xf>
    <xf numFmtId="164" fontId="37" fillId="5" borderId="0" xfId="5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4" xfId="1" applyFont="1" applyFill="1" applyBorder="1" applyAlignment="1">
      <alignment horizontal="center" vertical="center" wrapText="1"/>
    </xf>
    <xf numFmtId="0" fontId="42" fillId="0" borderId="5" xfId="1" applyFont="1" applyFill="1" applyBorder="1" applyAlignment="1">
      <alignment horizontal="center" vertical="center" wrapText="1"/>
    </xf>
    <xf numFmtId="0" fontId="42" fillId="5" borderId="3" xfId="1" applyFont="1" applyFill="1" applyBorder="1" applyAlignment="1">
      <alignment horizontal="left" vertical="center" wrapText="1"/>
    </xf>
    <xf numFmtId="0" fontId="42" fillId="5" borderId="5" xfId="1" applyFont="1" applyFill="1" applyBorder="1" applyAlignment="1">
      <alignment horizontal="left" vertical="center" wrapText="1"/>
    </xf>
    <xf numFmtId="4" fontId="42" fillId="5" borderId="3" xfId="1" applyNumberFormat="1" applyFont="1" applyFill="1" applyBorder="1" applyAlignment="1">
      <alignment horizontal="right" vertical="center" wrapText="1"/>
    </xf>
    <xf numFmtId="4" fontId="42" fillId="5" borderId="5" xfId="1" applyNumberFormat="1" applyFont="1" applyFill="1" applyBorder="1" applyAlignment="1">
      <alignment horizontal="right" vertical="center" wrapText="1"/>
    </xf>
    <xf numFmtId="4" fontId="43" fillId="0" borderId="2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43" fillId="0" borderId="2" xfId="1" applyFont="1" applyFill="1" applyBorder="1" applyAlignment="1">
      <alignment horizontal="left" vertical="center" wrapText="1"/>
    </xf>
    <xf numFmtId="4" fontId="43" fillId="0" borderId="3" xfId="1" applyNumberFormat="1" applyFont="1" applyFill="1" applyBorder="1" applyAlignment="1">
      <alignment horizontal="right" vertical="center" wrapText="1"/>
    </xf>
    <xf numFmtId="4" fontId="43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43" fillId="0" borderId="3" xfId="1" applyFont="1" applyFill="1" applyBorder="1" applyAlignment="1">
      <alignment horizontal="left" vertical="center" wrapText="1"/>
    </xf>
    <xf numFmtId="0" fontId="43" fillId="0" borderId="5" xfId="1" applyFont="1" applyFill="1" applyBorder="1" applyAlignment="1">
      <alignment horizontal="left" vertical="center" wrapText="1"/>
    </xf>
    <xf numFmtId="4" fontId="43" fillId="5" borderId="3" xfId="1" applyNumberFormat="1" applyFont="1" applyFill="1" applyBorder="1" applyAlignment="1">
      <alignment horizontal="right" vertical="center" wrapText="1"/>
    </xf>
    <xf numFmtId="4" fontId="43" fillId="5" borderId="5" xfId="1" applyNumberFormat="1" applyFont="1" applyFill="1" applyBorder="1" applyAlignment="1">
      <alignment horizontal="right" vertical="center" wrapText="1"/>
    </xf>
    <xf numFmtId="4" fontId="42" fillId="0" borderId="3" xfId="1" applyNumberFormat="1" applyFont="1" applyFill="1" applyBorder="1" applyAlignment="1">
      <alignment horizontal="right" vertical="center" wrapText="1"/>
    </xf>
    <xf numFmtId="4" fontId="42" fillId="0" borderId="5" xfId="1" applyNumberFormat="1" applyFont="1" applyFill="1" applyBorder="1" applyAlignment="1">
      <alignment horizontal="right" vertical="center" wrapText="1"/>
    </xf>
    <xf numFmtId="0" fontId="38" fillId="0" borderId="3" xfId="63" applyFont="1" applyFill="1" applyBorder="1" applyAlignment="1">
      <alignment horizontal="center" vertical="center" wrapText="1"/>
    </xf>
    <xf numFmtId="0" fontId="38" fillId="0" borderId="4" xfId="63" applyFont="1" applyFill="1" applyBorder="1" applyAlignment="1">
      <alignment horizontal="center" vertical="center" wrapText="1"/>
    </xf>
    <xf numFmtId="0" fontId="38" fillId="0" borderId="5" xfId="63" applyFont="1" applyFill="1" applyBorder="1" applyAlignment="1">
      <alignment horizontal="center" vertical="center" wrapText="1"/>
    </xf>
    <xf numFmtId="0" fontId="37" fillId="0" borderId="0" xfId="4" applyFont="1" applyFill="1" applyAlignment="1">
      <alignment horizontal="left" wrapText="1"/>
    </xf>
    <xf numFmtId="49" fontId="39" fillId="5" borderId="2" xfId="0" applyNumberFormat="1" applyFont="1" applyFill="1" applyBorder="1" applyAlignment="1">
      <alignment horizontal="left" vertical="top" wrapText="1"/>
    </xf>
    <xf numFmtId="4" fontId="39" fillId="5" borderId="5" xfId="0" applyNumberFormat="1" applyFont="1" applyFill="1" applyBorder="1" applyAlignment="1">
      <alignment horizontal="right"/>
    </xf>
    <xf numFmtId="49" fontId="39" fillId="5" borderId="2" xfId="0" applyNumberFormat="1" applyFont="1" applyFill="1" applyBorder="1" applyAlignment="1">
      <alignment horizontal="right"/>
    </xf>
    <xf numFmtId="165" fontId="39" fillId="5" borderId="2" xfId="62" applyNumberFormat="1" applyFont="1" applyFill="1" applyBorder="1"/>
    <xf numFmtId="0" fontId="42" fillId="4" borderId="2" xfId="64" applyFont="1" applyFill="1" applyBorder="1" applyAlignment="1">
      <alignment horizontal="left" vertical="top" wrapText="1"/>
    </xf>
    <xf numFmtId="4" fontId="42" fillId="4" borderId="2" xfId="65" applyNumberFormat="1" applyFont="1" applyFill="1" applyBorder="1" applyAlignment="1">
      <alignment horizontal="right" vertical="center" wrapText="1"/>
    </xf>
    <xf numFmtId="164" fontId="39" fillId="4" borderId="2" xfId="65" applyFont="1" applyFill="1" applyBorder="1" applyAlignment="1">
      <alignment horizontal="right" vertical="center" wrapText="1"/>
    </xf>
    <xf numFmtId="49" fontId="47" fillId="0" borderId="2" xfId="0" applyNumberFormat="1" applyFont="1" applyFill="1" applyBorder="1"/>
    <xf numFmtId="165" fontId="47" fillId="0" borderId="2" xfId="0" applyNumberFormat="1" applyFont="1" applyFill="1" applyBorder="1"/>
    <xf numFmtId="4" fontId="39" fillId="5" borderId="2" xfId="0" applyNumberFormat="1" applyFont="1" applyFill="1" applyBorder="1" applyAlignment="1">
      <alignment horizontal="right"/>
    </xf>
    <xf numFmtId="165" fontId="39" fillId="5" borderId="2" xfId="4" applyNumberFormat="1" applyFont="1" applyFill="1" applyBorder="1" applyAlignment="1">
      <alignment horizontal="right"/>
    </xf>
    <xf numFmtId="4" fontId="42" fillId="4" borderId="2" xfId="65" applyNumberFormat="1" applyFont="1" applyFill="1" applyBorder="1" applyAlignment="1">
      <alignment horizontal="right"/>
    </xf>
    <xf numFmtId="164" fontId="39" fillId="4" borderId="2" xfId="65" applyFont="1" applyFill="1" applyBorder="1" applyAlignment="1">
      <alignment horizontal="right"/>
    </xf>
    <xf numFmtId="49" fontId="39" fillId="0" borderId="2" xfId="62" applyNumberFormat="1" applyFont="1" applyFill="1" applyBorder="1"/>
    <xf numFmtId="169" fontId="39" fillId="0" borderId="2" xfId="62" applyNumberFormat="1" applyFont="1" applyFill="1" applyBorder="1"/>
    <xf numFmtId="165" fontId="39" fillId="0" borderId="2" xfId="62" applyNumberFormat="1" applyFont="1" applyFill="1" applyBorder="1"/>
    <xf numFmtId="4" fontId="42" fillId="4" borderId="2" xfId="65" applyNumberFormat="1" applyFont="1" applyFill="1" applyBorder="1" applyAlignment="1">
      <alignment horizontal="right" vertical="center"/>
    </xf>
    <xf numFmtId="164" fontId="39" fillId="4" borderId="2" xfId="65" applyFont="1" applyFill="1" applyBorder="1" applyAlignment="1">
      <alignment horizontal="right" vertical="center"/>
    </xf>
  </cellXfs>
  <cellStyles count="73">
    <cellStyle name="Вывод" xfId="1" builtinId="21"/>
    <cellStyle name="Гиперссылка 2" xfId="70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9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0 2" xfId="66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 3" xfId="63"/>
    <cellStyle name="Обычный 30" xfId="56"/>
    <cellStyle name="Обычный 31" xfId="58"/>
    <cellStyle name="Обычный 32" xfId="60"/>
    <cellStyle name="Обычный 33" xfId="62"/>
    <cellStyle name="Обычный 34" xfId="67"/>
    <cellStyle name="Обычный 4" xfId="6"/>
    <cellStyle name="Обычный 4 2" xfId="71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5"/>
    <cellStyle name="Финансовый 30" xfId="61"/>
    <cellStyle name="Финансовый 31" xfId="68"/>
    <cellStyle name="Финансовый 4" xfId="7"/>
    <cellStyle name="Финансовый 4 2" xfId="72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23"/>
  <sheetViews>
    <sheetView tabSelected="1" zoomScaleNormal="100" workbookViewId="0">
      <selection activeCell="B94" sqref="B94:E108"/>
    </sheetView>
  </sheetViews>
  <sheetFormatPr defaultRowHeight="15" outlineLevelRow="2" x14ac:dyDescent="0.25"/>
  <cols>
    <col min="1" max="1" width="9.140625" style="16"/>
    <col min="2" max="2" width="70.28515625" style="8" customWidth="1"/>
    <col min="3" max="3" width="16.5703125" style="15" customWidth="1"/>
    <col min="4" max="4" width="9.140625" style="9" customWidth="1"/>
    <col min="5" max="5" width="12.7109375" style="9" customWidth="1"/>
    <col min="6" max="6" width="21" style="1" customWidth="1"/>
    <col min="7" max="16384" width="9.140625" style="1"/>
  </cols>
  <sheetData>
    <row r="3" spans="1:7" ht="15.75" customHeight="1" x14ac:dyDescent="0.25">
      <c r="A3" s="66" t="s">
        <v>4</v>
      </c>
      <c r="B3" s="66"/>
      <c r="C3" s="66"/>
      <c r="D3" s="66"/>
      <c r="E3" s="66"/>
    </row>
    <row r="4" spans="1:7" ht="15" customHeight="1" x14ac:dyDescent="0.25">
      <c r="A4" s="66" t="s">
        <v>72</v>
      </c>
      <c r="B4" s="66"/>
      <c r="C4" s="66"/>
      <c r="D4" s="66"/>
      <c r="E4" s="66"/>
    </row>
    <row r="5" spans="1:7" ht="17.25" customHeight="1" x14ac:dyDescent="0.25">
      <c r="A5" s="67" t="s">
        <v>123</v>
      </c>
      <c r="B5" s="67"/>
      <c r="C5" s="67"/>
      <c r="D5" s="67"/>
      <c r="E5" s="67"/>
    </row>
    <row r="6" spans="1:7" ht="17.25" customHeight="1" x14ac:dyDescent="0.25">
      <c r="A6" s="50"/>
      <c r="B6" s="50"/>
      <c r="C6" s="50"/>
      <c r="D6" s="50"/>
      <c r="E6" s="50"/>
    </row>
    <row r="7" spans="1:7" x14ac:dyDescent="0.25">
      <c r="B7" s="52" t="s">
        <v>121</v>
      </c>
      <c r="C7" s="59">
        <v>6419.7</v>
      </c>
      <c r="D7" s="9" t="s">
        <v>3</v>
      </c>
    </row>
    <row r="8" spans="1:7" ht="39" customHeight="1" x14ac:dyDescent="0.25">
      <c r="A8" s="68" t="s">
        <v>5</v>
      </c>
      <c r="B8" s="69"/>
      <c r="C8" s="69"/>
      <c r="D8" s="69"/>
      <c r="E8" s="70"/>
    </row>
    <row r="9" spans="1:7" x14ac:dyDescent="0.25">
      <c r="A9" s="54">
        <v>1</v>
      </c>
      <c r="B9" s="71" t="s">
        <v>124</v>
      </c>
      <c r="C9" s="72"/>
      <c r="D9" s="73">
        <v>1053432.4399999995</v>
      </c>
      <c r="E9" s="74"/>
      <c r="F9" s="19"/>
    </row>
    <row r="10" spans="1:7" x14ac:dyDescent="0.25">
      <c r="A10" s="17">
        <v>2</v>
      </c>
      <c r="B10" s="51" t="s">
        <v>6</v>
      </c>
      <c r="C10" s="12"/>
      <c r="D10" s="75">
        <f>D11+D12+D13</f>
        <v>2614417.0499999998</v>
      </c>
      <c r="E10" s="75"/>
      <c r="F10" s="20"/>
      <c r="G10" s="20"/>
    </row>
    <row r="11" spans="1:7" x14ac:dyDescent="0.25">
      <c r="A11" s="18" t="s">
        <v>13</v>
      </c>
      <c r="B11" s="11" t="s">
        <v>14</v>
      </c>
      <c r="C11" s="13"/>
      <c r="D11" s="76">
        <v>1889160.06</v>
      </c>
      <c r="E11" s="77"/>
    </row>
    <row r="12" spans="1:7" x14ac:dyDescent="0.25">
      <c r="A12" s="18" t="s">
        <v>15</v>
      </c>
      <c r="B12" s="11" t="s">
        <v>12</v>
      </c>
      <c r="C12" s="13"/>
      <c r="D12" s="76">
        <v>706595.49</v>
      </c>
      <c r="E12" s="77"/>
    </row>
    <row r="13" spans="1:7" x14ac:dyDescent="0.25">
      <c r="A13" s="18" t="s">
        <v>16</v>
      </c>
      <c r="B13" s="11" t="s">
        <v>7</v>
      </c>
      <c r="C13" s="13"/>
      <c r="D13" s="76">
        <v>18661.5</v>
      </c>
      <c r="E13" s="77"/>
    </row>
    <row r="14" spans="1:7" ht="30.75" customHeight="1" x14ac:dyDescent="0.25">
      <c r="A14" s="17">
        <v>3</v>
      </c>
      <c r="B14" s="78" t="s">
        <v>21</v>
      </c>
      <c r="C14" s="78"/>
      <c r="D14" s="79">
        <f>D15+D16+D17</f>
        <v>2479706.56</v>
      </c>
      <c r="E14" s="80"/>
    </row>
    <row r="15" spans="1:7" x14ac:dyDescent="0.25">
      <c r="A15" s="18" t="s">
        <v>17</v>
      </c>
      <c r="B15" s="11" t="s">
        <v>14</v>
      </c>
      <c r="C15" s="13"/>
      <c r="D15" s="76">
        <v>1789339.52</v>
      </c>
      <c r="E15" s="77"/>
    </row>
    <row r="16" spans="1:7" x14ac:dyDescent="0.25">
      <c r="A16" s="18" t="s">
        <v>18</v>
      </c>
      <c r="B16" s="11" t="s">
        <v>12</v>
      </c>
      <c r="C16" s="13"/>
      <c r="D16" s="76">
        <v>671705.54</v>
      </c>
      <c r="E16" s="77"/>
    </row>
    <row r="17" spans="1:8" x14ac:dyDescent="0.25">
      <c r="A17" s="18" t="s">
        <v>19</v>
      </c>
      <c r="B17" s="11" t="s">
        <v>7</v>
      </c>
      <c r="C17" s="13"/>
      <c r="D17" s="76">
        <f>D13</f>
        <v>18661.5</v>
      </c>
      <c r="E17" s="77"/>
    </row>
    <row r="18" spans="1:8" x14ac:dyDescent="0.25">
      <c r="A18" s="18">
        <v>4</v>
      </c>
      <c r="B18" s="11" t="s">
        <v>130</v>
      </c>
      <c r="C18" s="13"/>
      <c r="D18" s="81">
        <f>D10-D14</f>
        <v>134710.48999999976</v>
      </c>
      <c r="E18" s="82"/>
    </row>
    <row r="19" spans="1:8" ht="30" customHeight="1" x14ac:dyDescent="0.25">
      <c r="A19" s="17">
        <v>5</v>
      </c>
      <c r="B19" s="83" t="s">
        <v>22</v>
      </c>
      <c r="C19" s="84"/>
      <c r="D19" s="85">
        <f>C123</f>
        <v>3611166.9140159986</v>
      </c>
      <c r="E19" s="86"/>
    </row>
    <row r="20" spans="1:8" x14ac:dyDescent="0.25">
      <c r="A20" s="18">
        <v>6</v>
      </c>
      <c r="B20" s="11" t="s">
        <v>131</v>
      </c>
      <c r="C20" s="13"/>
      <c r="D20" s="81">
        <f>D10-D19</f>
        <v>-996749.86401599878</v>
      </c>
      <c r="E20" s="82"/>
    </row>
    <row r="21" spans="1:8" x14ac:dyDescent="0.25">
      <c r="A21" s="54">
        <v>7</v>
      </c>
      <c r="B21" s="55" t="s">
        <v>125</v>
      </c>
      <c r="C21" s="56"/>
      <c r="D21" s="73">
        <f>D9+D10-D19</f>
        <v>56682.575984000694</v>
      </c>
      <c r="E21" s="74"/>
    </row>
    <row r="22" spans="1:8" x14ac:dyDescent="0.25">
      <c r="A22" s="18"/>
      <c r="B22" s="10"/>
      <c r="C22" s="14"/>
      <c r="D22" s="87"/>
      <c r="E22" s="88"/>
    </row>
    <row r="23" spans="1:8" ht="21.75" customHeight="1" x14ac:dyDescent="0.25">
      <c r="A23" s="89" t="s">
        <v>89</v>
      </c>
      <c r="B23" s="90"/>
      <c r="C23" s="90"/>
      <c r="D23" s="90"/>
      <c r="E23" s="91"/>
    </row>
    <row r="24" spans="1:8" ht="73.5" customHeight="1" x14ac:dyDescent="0.25">
      <c r="A24" s="25" t="s">
        <v>20</v>
      </c>
      <c r="B24" s="2" t="s">
        <v>0</v>
      </c>
      <c r="C24" s="26" t="s">
        <v>8</v>
      </c>
      <c r="D24" s="27" t="s">
        <v>9</v>
      </c>
      <c r="E24" s="28" t="s">
        <v>1</v>
      </c>
    </row>
    <row r="25" spans="1:8" x14ac:dyDescent="0.25">
      <c r="A25" s="29">
        <v>1</v>
      </c>
      <c r="B25" s="30" t="s">
        <v>44</v>
      </c>
      <c r="C25" s="31">
        <f>C26+C27+C28</f>
        <v>360558.18</v>
      </c>
      <c r="D25" s="32"/>
      <c r="E25" s="32"/>
      <c r="F25" s="3"/>
    </row>
    <row r="26" spans="1:8" s="5" customFormat="1" x14ac:dyDescent="0.25">
      <c r="A26" s="53" t="s">
        <v>23</v>
      </c>
      <c r="B26" s="63" t="s">
        <v>202</v>
      </c>
      <c r="C26" s="64">
        <v>192591</v>
      </c>
      <c r="D26" s="63" t="s">
        <v>3</v>
      </c>
      <c r="E26" s="64">
        <v>38518.199999999997</v>
      </c>
      <c r="F26" s="21"/>
      <c r="G26" s="4"/>
      <c r="H26" s="4"/>
    </row>
    <row r="27" spans="1:8" s="5" customFormat="1" x14ac:dyDescent="0.25">
      <c r="A27" s="53" t="s">
        <v>122</v>
      </c>
      <c r="B27" s="63" t="s">
        <v>203</v>
      </c>
      <c r="C27" s="64">
        <v>224715.18</v>
      </c>
      <c r="D27" s="63" t="s">
        <v>3</v>
      </c>
      <c r="E27" s="64">
        <v>38518.199999999997</v>
      </c>
      <c r="F27" s="21"/>
      <c r="G27" s="4"/>
      <c r="H27" s="4"/>
    </row>
    <row r="28" spans="1:8" s="5" customFormat="1" x14ac:dyDescent="0.25">
      <c r="A28" s="53" t="s">
        <v>136</v>
      </c>
      <c r="B28" s="93" t="s">
        <v>137</v>
      </c>
      <c r="C28" s="94">
        <f>-945.8*5*12</f>
        <v>-56748</v>
      </c>
      <c r="D28" s="95" t="s">
        <v>2</v>
      </c>
      <c r="E28" s="58"/>
      <c r="F28" s="21"/>
      <c r="G28" s="4"/>
      <c r="H28" s="4"/>
    </row>
    <row r="29" spans="1:8" s="6" customFormat="1" ht="28.5" x14ac:dyDescent="0.25">
      <c r="A29" s="29">
        <v>2</v>
      </c>
      <c r="B29" s="30" t="s">
        <v>45</v>
      </c>
      <c r="C29" s="31">
        <f>C30+C31+C32</f>
        <v>191762.76</v>
      </c>
      <c r="D29" s="32"/>
      <c r="E29" s="32"/>
    </row>
    <row r="30" spans="1:8" s="5" customFormat="1" x14ac:dyDescent="0.25">
      <c r="A30" s="53" t="s">
        <v>13</v>
      </c>
      <c r="B30" s="63" t="s">
        <v>198</v>
      </c>
      <c r="C30" s="64">
        <v>103036.2</v>
      </c>
      <c r="D30" s="63" t="s">
        <v>3</v>
      </c>
      <c r="E30" s="64">
        <v>38518.199999999997</v>
      </c>
      <c r="F30" s="4"/>
      <c r="G30" s="4"/>
      <c r="H30" s="4"/>
    </row>
    <row r="31" spans="1:8" s="5" customFormat="1" x14ac:dyDescent="0.25">
      <c r="A31" s="53" t="s">
        <v>15</v>
      </c>
      <c r="B31" s="63" t="s">
        <v>199</v>
      </c>
      <c r="C31" s="64">
        <v>119086.74</v>
      </c>
      <c r="D31" s="63" t="s">
        <v>3</v>
      </c>
      <c r="E31" s="64">
        <v>38518.199999999997</v>
      </c>
      <c r="F31" s="4"/>
      <c r="G31" s="4"/>
      <c r="H31" s="4"/>
    </row>
    <row r="32" spans="1:8" s="5" customFormat="1" x14ac:dyDescent="0.25">
      <c r="A32" s="53" t="s">
        <v>16</v>
      </c>
      <c r="B32" s="93" t="s">
        <v>138</v>
      </c>
      <c r="C32" s="94">
        <f>-945.8*2.675*12</f>
        <v>-30360.18</v>
      </c>
      <c r="D32" s="95" t="s">
        <v>2</v>
      </c>
      <c r="E32" s="96"/>
      <c r="F32" s="21"/>
      <c r="G32" s="4"/>
      <c r="H32" s="4"/>
    </row>
    <row r="33" spans="1:8" s="6" customFormat="1" ht="28.5" x14ac:dyDescent="0.25">
      <c r="A33" s="29">
        <v>4</v>
      </c>
      <c r="B33" s="97" t="s">
        <v>46</v>
      </c>
      <c r="C33" s="98">
        <f>SUM(C34:C46)</f>
        <v>180721.80832000001</v>
      </c>
      <c r="D33" s="99"/>
      <c r="E33" s="99"/>
    </row>
    <row r="34" spans="1:8" s="5" customFormat="1" x14ac:dyDescent="0.25">
      <c r="A34" s="53" t="s">
        <v>24</v>
      </c>
      <c r="B34" s="100" t="s">
        <v>154</v>
      </c>
      <c r="C34" s="101">
        <v>8346.89</v>
      </c>
      <c r="D34" s="100" t="s">
        <v>3</v>
      </c>
      <c r="E34" s="101">
        <v>38518.199999999997</v>
      </c>
      <c r="F34" s="4"/>
      <c r="G34" s="4"/>
      <c r="H34" s="4"/>
    </row>
    <row r="35" spans="1:8" s="5" customFormat="1" x14ac:dyDescent="0.25">
      <c r="A35" s="53" t="s">
        <v>25</v>
      </c>
      <c r="B35" s="100" t="s">
        <v>155</v>
      </c>
      <c r="C35" s="101">
        <v>7060.39</v>
      </c>
      <c r="D35" s="100" t="s">
        <v>3</v>
      </c>
      <c r="E35" s="101">
        <v>38518.199999999997</v>
      </c>
      <c r="F35" s="4"/>
      <c r="G35" s="4"/>
      <c r="H35" s="4"/>
    </row>
    <row r="36" spans="1:8" s="5" customFormat="1" x14ac:dyDescent="0.25">
      <c r="A36" s="53" t="s">
        <v>26</v>
      </c>
      <c r="B36" s="100" t="s">
        <v>179</v>
      </c>
      <c r="C36" s="101">
        <v>4171.5200000000004</v>
      </c>
      <c r="D36" s="100" t="s">
        <v>3</v>
      </c>
      <c r="E36" s="101">
        <v>38518.199999999997</v>
      </c>
      <c r="F36" s="4"/>
      <c r="G36" s="4"/>
      <c r="H36" s="4"/>
    </row>
    <row r="37" spans="1:8" s="5" customFormat="1" x14ac:dyDescent="0.25">
      <c r="A37" s="53" t="s">
        <v>27</v>
      </c>
      <c r="B37" s="100" t="s">
        <v>180</v>
      </c>
      <c r="C37" s="101">
        <v>3532.12</v>
      </c>
      <c r="D37" s="100" t="s">
        <v>3</v>
      </c>
      <c r="E37" s="101">
        <v>38518.199999999997</v>
      </c>
      <c r="F37" s="4"/>
      <c r="G37" s="4"/>
      <c r="H37" s="4"/>
    </row>
    <row r="38" spans="1:8" s="5" customFormat="1" x14ac:dyDescent="0.25">
      <c r="A38" s="53" t="s">
        <v>126</v>
      </c>
      <c r="B38" s="100" t="s">
        <v>210</v>
      </c>
      <c r="C38" s="101">
        <v>5777.73</v>
      </c>
      <c r="D38" s="100" t="s">
        <v>3</v>
      </c>
      <c r="E38" s="101">
        <v>38518.199999999997</v>
      </c>
      <c r="F38" s="4"/>
      <c r="G38" s="4"/>
      <c r="H38" s="4"/>
    </row>
    <row r="39" spans="1:8" s="5" customFormat="1" x14ac:dyDescent="0.25">
      <c r="A39" s="53" t="s">
        <v>127</v>
      </c>
      <c r="B39" s="100" t="s">
        <v>211</v>
      </c>
      <c r="C39" s="101">
        <v>6420.98</v>
      </c>
      <c r="D39" s="100" t="s">
        <v>3</v>
      </c>
      <c r="E39" s="101">
        <v>38518.199999999997</v>
      </c>
      <c r="F39" s="4"/>
      <c r="G39" s="4"/>
      <c r="H39" s="4"/>
    </row>
    <row r="40" spans="1:8" s="5" customFormat="1" x14ac:dyDescent="0.25">
      <c r="A40" s="53" t="s">
        <v>128</v>
      </c>
      <c r="B40" s="100" t="s">
        <v>215</v>
      </c>
      <c r="C40" s="101">
        <v>59059.96</v>
      </c>
      <c r="D40" s="100" t="s">
        <v>3</v>
      </c>
      <c r="E40" s="101">
        <v>38518.199999999997</v>
      </c>
      <c r="F40" s="4"/>
      <c r="G40" s="4"/>
      <c r="H40" s="4"/>
    </row>
    <row r="41" spans="1:8" s="5" customFormat="1" x14ac:dyDescent="0.25">
      <c r="A41" s="53" t="s">
        <v>129</v>
      </c>
      <c r="B41" s="100" t="s">
        <v>216</v>
      </c>
      <c r="C41" s="101">
        <v>64198.28</v>
      </c>
      <c r="D41" s="100" t="s">
        <v>3</v>
      </c>
      <c r="E41" s="101">
        <v>38518.199999999997</v>
      </c>
      <c r="F41" s="4"/>
      <c r="G41" s="4"/>
      <c r="H41" s="4"/>
    </row>
    <row r="42" spans="1:8" s="5" customFormat="1" ht="30" x14ac:dyDescent="0.25">
      <c r="A42" s="53" t="s">
        <v>134</v>
      </c>
      <c r="B42" s="93" t="s">
        <v>148</v>
      </c>
      <c r="C42" s="94">
        <f>-945.8*1.5333*12</f>
        <v>-17402.341680000001</v>
      </c>
      <c r="D42" s="95" t="s">
        <v>2</v>
      </c>
      <c r="E42" s="96"/>
      <c r="F42" s="21"/>
      <c r="G42" s="4"/>
      <c r="H42" s="4"/>
    </row>
    <row r="43" spans="1:8" s="5" customFormat="1" ht="30" x14ac:dyDescent="0.25">
      <c r="A43" s="53" t="s">
        <v>149</v>
      </c>
      <c r="B43" s="93" t="s">
        <v>147</v>
      </c>
      <c r="C43" s="94">
        <f>-945.8*0.15*12</f>
        <v>-1702.4399999999996</v>
      </c>
      <c r="D43" s="95" t="s">
        <v>2</v>
      </c>
      <c r="E43" s="96"/>
      <c r="F43" s="21"/>
      <c r="G43" s="4"/>
      <c r="H43" s="4"/>
    </row>
    <row r="44" spans="1:8" s="5" customFormat="1" ht="30" x14ac:dyDescent="0.25">
      <c r="A44" s="53" t="s">
        <v>150</v>
      </c>
      <c r="B44" s="93" t="s">
        <v>145</v>
      </c>
      <c r="C44" s="94">
        <f>-945.8*0.1833*12</f>
        <v>-2080.38168</v>
      </c>
      <c r="D44" s="95" t="s">
        <v>2</v>
      </c>
      <c r="E44" s="96"/>
      <c r="F44" s="21"/>
      <c r="G44" s="4"/>
      <c r="H44" s="4"/>
    </row>
    <row r="45" spans="1:8" s="5" customFormat="1" ht="30" x14ac:dyDescent="0.25">
      <c r="A45" s="53" t="s">
        <v>151</v>
      </c>
      <c r="B45" s="93" t="s">
        <v>146</v>
      </c>
      <c r="C45" s="94">
        <f>-945.8*0.0917*12</f>
        <v>-1040.7583199999999</v>
      </c>
      <c r="D45" s="95" t="s">
        <v>2</v>
      </c>
      <c r="E45" s="96"/>
      <c r="F45" s="21"/>
      <c r="G45" s="4"/>
      <c r="H45" s="4"/>
    </row>
    <row r="46" spans="1:8" s="5" customFormat="1" x14ac:dyDescent="0.25">
      <c r="A46" s="53" t="s">
        <v>152</v>
      </c>
      <c r="B46" s="93" t="s">
        <v>135</v>
      </c>
      <c r="C46" s="102">
        <v>44379.86</v>
      </c>
      <c r="D46" s="95" t="s">
        <v>2</v>
      </c>
      <c r="E46" s="103"/>
      <c r="F46" s="4"/>
      <c r="G46" s="4"/>
      <c r="H46" s="4"/>
    </row>
    <row r="47" spans="1:8" ht="42.75" outlineLevel="1" x14ac:dyDescent="0.25">
      <c r="A47" s="29">
        <v>5</v>
      </c>
      <c r="B47" s="97" t="s">
        <v>90</v>
      </c>
      <c r="C47" s="104">
        <f>SUM(C48:C89)</f>
        <v>1642715.5099999995</v>
      </c>
      <c r="D47" s="105"/>
      <c r="E47" s="105"/>
      <c r="F47" s="3"/>
      <c r="G47" s="3"/>
    </row>
    <row r="48" spans="1:8" outlineLevel="1" x14ac:dyDescent="0.25">
      <c r="A48" s="25" t="s">
        <v>28</v>
      </c>
      <c r="B48" s="106" t="s">
        <v>83</v>
      </c>
      <c r="C48" s="107">
        <v>-189975</v>
      </c>
      <c r="D48" s="106" t="s">
        <v>84</v>
      </c>
      <c r="E48" s="108">
        <v>1</v>
      </c>
      <c r="F48" s="3"/>
      <c r="G48" s="3"/>
    </row>
    <row r="49" spans="1:7" outlineLevel="1" x14ac:dyDescent="0.25">
      <c r="A49" s="25" t="s">
        <v>29</v>
      </c>
      <c r="B49" s="106" t="s">
        <v>85</v>
      </c>
      <c r="C49" s="107">
        <v>-189975</v>
      </c>
      <c r="D49" s="106" t="s">
        <v>84</v>
      </c>
      <c r="E49" s="108">
        <v>1</v>
      </c>
      <c r="F49" s="3"/>
      <c r="G49" s="3"/>
    </row>
    <row r="50" spans="1:7" ht="30" customHeight="1" outlineLevel="1" x14ac:dyDescent="0.25">
      <c r="A50" s="25" t="s">
        <v>30</v>
      </c>
      <c r="B50" s="100" t="s">
        <v>158</v>
      </c>
      <c r="C50" s="101">
        <v>6014.36</v>
      </c>
      <c r="D50" s="100" t="s">
        <v>74</v>
      </c>
      <c r="E50" s="101">
        <v>2</v>
      </c>
      <c r="F50" s="3"/>
      <c r="G50" s="3"/>
    </row>
    <row r="51" spans="1:7" outlineLevel="1" x14ac:dyDescent="0.25">
      <c r="A51" s="25" t="s">
        <v>31</v>
      </c>
      <c r="B51" s="63" t="s">
        <v>161</v>
      </c>
      <c r="C51" s="64">
        <v>14922.08</v>
      </c>
      <c r="D51" s="63" t="s">
        <v>74</v>
      </c>
      <c r="E51" s="64">
        <v>1</v>
      </c>
      <c r="F51" s="3"/>
      <c r="G51" s="3"/>
    </row>
    <row r="52" spans="1:7" outlineLevel="1" x14ac:dyDescent="0.25">
      <c r="A52" s="25" t="s">
        <v>32</v>
      </c>
      <c r="B52" s="63" t="s">
        <v>162</v>
      </c>
      <c r="C52" s="64">
        <v>18156.13</v>
      </c>
      <c r="D52" s="63" t="s">
        <v>73</v>
      </c>
      <c r="E52" s="64">
        <v>1</v>
      </c>
      <c r="F52" s="3"/>
      <c r="G52" s="3"/>
    </row>
    <row r="53" spans="1:7" outlineLevel="1" x14ac:dyDescent="0.25">
      <c r="A53" s="25" t="s">
        <v>33</v>
      </c>
      <c r="B53" s="63" t="s">
        <v>163</v>
      </c>
      <c r="C53" s="64">
        <v>1570.16</v>
      </c>
      <c r="D53" s="63" t="s">
        <v>73</v>
      </c>
      <c r="E53" s="64">
        <v>1</v>
      </c>
      <c r="F53" s="3"/>
      <c r="G53" s="3"/>
    </row>
    <row r="54" spans="1:7" outlineLevel="1" x14ac:dyDescent="0.25">
      <c r="A54" s="25" t="s">
        <v>34</v>
      </c>
      <c r="B54" s="63" t="s">
        <v>164</v>
      </c>
      <c r="C54" s="64">
        <v>12343.82</v>
      </c>
      <c r="D54" s="63" t="s">
        <v>80</v>
      </c>
      <c r="E54" s="64">
        <v>2</v>
      </c>
      <c r="F54" s="3"/>
      <c r="G54" s="3"/>
    </row>
    <row r="55" spans="1:7" outlineLevel="1" x14ac:dyDescent="0.25">
      <c r="A55" s="25" t="s">
        <v>35</v>
      </c>
      <c r="B55" s="63" t="s">
        <v>165</v>
      </c>
      <c r="C55" s="64">
        <v>17409.3</v>
      </c>
      <c r="D55" s="63" t="s">
        <v>80</v>
      </c>
      <c r="E55" s="64">
        <v>1</v>
      </c>
      <c r="F55" s="3"/>
      <c r="G55" s="3"/>
    </row>
    <row r="56" spans="1:7" outlineLevel="1" x14ac:dyDescent="0.25">
      <c r="A56" s="25" t="s">
        <v>36</v>
      </c>
      <c r="B56" s="63" t="s">
        <v>166</v>
      </c>
      <c r="C56" s="64">
        <v>13063.72</v>
      </c>
      <c r="D56" s="63" t="s">
        <v>167</v>
      </c>
      <c r="E56" s="64">
        <v>1</v>
      </c>
      <c r="F56" s="3"/>
      <c r="G56" s="3"/>
    </row>
    <row r="57" spans="1:7" outlineLevel="1" x14ac:dyDescent="0.25">
      <c r="A57" s="25" t="s">
        <v>37</v>
      </c>
      <c r="B57" s="63" t="s">
        <v>168</v>
      </c>
      <c r="C57" s="64">
        <v>26429.4</v>
      </c>
      <c r="D57" s="63" t="s">
        <v>73</v>
      </c>
      <c r="E57" s="64">
        <v>3</v>
      </c>
      <c r="F57" s="3"/>
      <c r="G57" s="3"/>
    </row>
    <row r="58" spans="1:7" outlineLevel="1" x14ac:dyDescent="0.25">
      <c r="A58" s="25" t="s">
        <v>38</v>
      </c>
      <c r="B58" s="63" t="s">
        <v>169</v>
      </c>
      <c r="C58" s="64">
        <v>23278.03</v>
      </c>
      <c r="D58" s="63" t="s">
        <v>74</v>
      </c>
      <c r="E58" s="64">
        <v>1</v>
      </c>
      <c r="F58" s="3"/>
      <c r="G58" s="3"/>
    </row>
    <row r="59" spans="1:7" outlineLevel="1" x14ac:dyDescent="0.25">
      <c r="A59" s="25" t="s">
        <v>58</v>
      </c>
      <c r="B59" s="63" t="s">
        <v>170</v>
      </c>
      <c r="C59" s="64">
        <v>23278.03</v>
      </c>
      <c r="D59" s="63" t="s">
        <v>74</v>
      </c>
      <c r="E59" s="64">
        <v>1</v>
      </c>
      <c r="F59" s="3"/>
      <c r="G59" s="3"/>
    </row>
    <row r="60" spans="1:7" outlineLevel="1" x14ac:dyDescent="0.25">
      <c r="A60" s="25" t="s">
        <v>59</v>
      </c>
      <c r="B60" s="63" t="s">
        <v>171</v>
      </c>
      <c r="C60" s="64">
        <v>3498.17</v>
      </c>
      <c r="D60" s="63" t="s">
        <v>73</v>
      </c>
      <c r="E60" s="64">
        <v>1</v>
      </c>
      <c r="F60" s="3"/>
      <c r="G60" s="3"/>
    </row>
    <row r="61" spans="1:7" outlineLevel="1" x14ac:dyDescent="0.25">
      <c r="A61" s="25" t="s">
        <v>60</v>
      </c>
      <c r="B61" s="63" t="s">
        <v>172</v>
      </c>
      <c r="C61" s="64">
        <v>6143.22</v>
      </c>
      <c r="D61" s="63" t="s">
        <v>73</v>
      </c>
      <c r="E61" s="64">
        <v>2</v>
      </c>
      <c r="F61" s="3"/>
      <c r="G61" s="3"/>
    </row>
    <row r="62" spans="1:7" outlineLevel="1" x14ac:dyDescent="0.25">
      <c r="A62" s="25" t="s">
        <v>61</v>
      </c>
      <c r="B62" s="63" t="s">
        <v>173</v>
      </c>
      <c r="C62" s="64">
        <v>3723.46</v>
      </c>
      <c r="D62" s="63" t="s">
        <v>73</v>
      </c>
      <c r="E62" s="64">
        <v>1</v>
      </c>
      <c r="F62" s="3"/>
      <c r="G62" s="3"/>
    </row>
    <row r="63" spans="1:7" outlineLevel="1" x14ac:dyDescent="0.25">
      <c r="A63" s="25" t="s">
        <v>62</v>
      </c>
      <c r="B63" s="63" t="s">
        <v>174</v>
      </c>
      <c r="C63" s="64">
        <v>24160.93</v>
      </c>
      <c r="D63" s="63" t="s">
        <v>3</v>
      </c>
      <c r="E63" s="64">
        <v>23193.75</v>
      </c>
      <c r="F63" s="3"/>
      <c r="G63" s="3"/>
    </row>
    <row r="64" spans="1:7" outlineLevel="1" x14ac:dyDescent="0.25">
      <c r="A64" s="25" t="s">
        <v>63</v>
      </c>
      <c r="B64" s="63" t="s">
        <v>175</v>
      </c>
      <c r="C64" s="64">
        <v>40763.81</v>
      </c>
      <c r="D64" s="63" t="s">
        <v>3</v>
      </c>
      <c r="E64" s="64">
        <v>38518.199999999997</v>
      </c>
      <c r="F64" s="3"/>
      <c r="G64" s="3"/>
    </row>
    <row r="65" spans="1:7" outlineLevel="1" x14ac:dyDescent="0.25">
      <c r="A65" s="25" t="s">
        <v>64</v>
      </c>
      <c r="B65" s="63" t="s">
        <v>76</v>
      </c>
      <c r="C65" s="64">
        <v>1531.59</v>
      </c>
      <c r="D65" s="63" t="s">
        <v>86</v>
      </c>
      <c r="E65" s="64">
        <v>1</v>
      </c>
      <c r="F65" s="3"/>
      <c r="G65" s="3"/>
    </row>
    <row r="66" spans="1:7" outlineLevel="1" x14ac:dyDescent="0.25">
      <c r="A66" s="25" t="s">
        <v>65</v>
      </c>
      <c r="B66" s="63" t="s">
        <v>178</v>
      </c>
      <c r="C66" s="64">
        <v>10443.23</v>
      </c>
      <c r="D66" s="63" t="s">
        <v>73</v>
      </c>
      <c r="E66" s="64">
        <v>7</v>
      </c>
      <c r="F66" s="3"/>
      <c r="G66" s="3"/>
    </row>
    <row r="67" spans="1:7" outlineLevel="1" x14ac:dyDescent="0.25">
      <c r="A67" s="25" t="s">
        <v>66</v>
      </c>
      <c r="B67" s="63" t="s">
        <v>181</v>
      </c>
      <c r="C67" s="64">
        <v>9935.7900000000009</v>
      </c>
      <c r="D67" s="63" t="s">
        <v>73</v>
      </c>
      <c r="E67" s="64">
        <v>3</v>
      </c>
      <c r="F67" s="3"/>
      <c r="G67" s="3"/>
    </row>
    <row r="68" spans="1:7" outlineLevel="1" x14ac:dyDescent="0.25">
      <c r="A68" s="25" t="s">
        <v>67</v>
      </c>
      <c r="B68" s="63" t="s">
        <v>79</v>
      </c>
      <c r="C68" s="64">
        <v>2869.97</v>
      </c>
      <c r="D68" s="63" t="s">
        <v>82</v>
      </c>
      <c r="E68" s="64">
        <v>1</v>
      </c>
      <c r="F68" s="3"/>
      <c r="G68" s="3"/>
    </row>
    <row r="69" spans="1:7" outlineLevel="1" x14ac:dyDescent="0.25">
      <c r="A69" s="25" t="s">
        <v>68</v>
      </c>
      <c r="B69" s="63" t="s">
        <v>87</v>
      </c>
      <c r="C69" s="64">
        <v>237620.84</v>
      </c>
      <c r="D69" s="63" t="s">
        <v>77</v>
      </c>
      <c r="E69" s="64">
        <v>146</v>
      </c>
      <c r="F69" s="3"/>
      <c r="G69" s="3"/>
    </row>
    <row r="70" spans="1:7" outlineLevel="1" x14ac:dyDescent="0.25">
      <c r="A70" s="25" t="s">
        <v>69</v>
      </c>
      <c r="B70" s="63" t="s">
        <v>88</v>
      </c>
      <c r="C70" s="64">
        <v>5978.9</v>
      </c>
      <c r="D70" s="63" t="s">
        <v>73</v>
      </c>
      <c r="E70" s="64">
        <v>5</v>
      </c>
      <c r="F70" s="3"/>
      <c r="G70" s="3"/>
    </row>
    <row r="71" spans="1:7" outlineLevel="1" x14ac:dyDescent="0.25">
      <c r="A71" s="25" t="s">
        <v>70</v>
      </c>
      <c r="B71" s="63" t="s">
        <v>182</v>
      </c>
      <c r="C71" s="64">
        <v>4743.3900000000003</v>
      </c>
      <c r="D71" s="63" t="s">
        <v>73</v>
      </c>
      <c r="E71" s="64">
        <v>1</v>
      </c>
      <c r="F71" s="3"/>
      <c r="G71" s="3"/>
    </row>
    <row r="72" spans="1:7" outlineLevel="1" x14ac:dyDescent="0.25">
      <c r="A72" s="25" t="s">
        <v>71</v>
      </c>
      <c r="B72" s="63" t="s">
        <v>183</v>
      </c>
      <c r="C72" s="64">
        <v>869.87</v>
      </c>
      <c r="D72" s="63" t="s">
        <v>73</v>
      </c>
      <c r="E72" s="64">
        <v>1</v>
      </c>
      <c r="F72" s="3"/>
      <c r="G72" s="3"/>
    </row>
    <row r="73" spans="1:7" s="7" customFormat="1" outlineLevel="2" x14ac:dyDescent="0.25">
      <c r="A73" s="25" t="s">
        <v>91</v>
      </c>
      <c r="B73" s="63" t="s">
        <v>184</v>
      </c>
      <c r="C73" s="64">
        <v>344124.95</v>
      </c>
      <c r="D73" s="63" t="s">
        <v>74</v>
      </c>
      <c r="E73" s="64">
        <v>1</v>
      </c>
    </row>
    <row r="74" spans="1:7" s="7" customFormat="1" outlineLevel="2" x14ac:dyDescent="0.25">
      <c r="A74" s="25" t="s">
        <v>92</v>
      </c>
      <c r="B74" s="63" t="s">
        <v>185</v>
      </c>
      <c r="C74" s="64">
        <v>6688.18</v>
      </c>
      <c r="D74" s="63" t="s">
        <v>75</v>
      </c>
      <c r="E74" s="64">
        <v>1</v>
      </c>
    </row>
    <row r="75" spans="1:7" s="7" customFormat="1" outlineLevel="2" x14ac:dyDescent="0.25">
      <c r="A75" s="25" t="s">
        <v>93</v>
      </c>
      <c r="B75" s="63" t="s">
        <v>186</v>
      </c>
      <c r="C75" s="64">
        <v>7733.39</v>
      </c>
      <c r="D75" s="63" t="s">
        <v>77</v>
      </c>
      <c r="E75" s="64">
        <v>7</v>
      </c>
    </row>
    <row r="76" spans="1:7" s="7" customFormat="1" outlineLevel="2" x14ac:dyDescent="0.25">
      <c r="A76" s="25" t="s">
        <v>94</v>
      </c>
      <c r="B76" s="63" t="s">
        <v>187</v>
      </c>
      <c r="C76" s="64">
        <v>797064.89</v>
      </c>
      <c r="D76" s="63" t="s">
        <v>75</v>
      </c>
      <c r="E76" s="64">
        <v>1</v>
      </c>
    </row>
    <row r="77" spans="1:7" s="7" customFormat="1" outlineLevel="2" x14ac:dyDescent="0.25">
      <c r="A77" s="25" t="s">
        <v>95</v>
      </c>
      <c r="B77" s="63" t="s">
        <v>188</v>
      </c>
      <c r="C77" s="64">
        <v>8403.7999999999993</v>
      </c>
      <c r="D77" s="63" t="s">
        <v>73</v>
      </c>
      <c r="E77" s="64">
        <v>2</v>
      </c>
    </row>
    <row r="78" spans="1:7" s="7" customFormat="1" outlineLevel="2" x14ac:dyDescent="0.25">
      <c r="A78" s="25" t="s">
        <v>96</v>
      </c>
      <c r="B78" s="63" t="s">
        <v>189</v>
      </c>
      <c r="C78" s="64">
        <v>13265.24</v>
      </c>
      <c r="D78" s="63" t="s">
        <v>77</v>
      </c>
      <c r="E78" s="64">
        <v>2</v>
      </c>
    </row>
    <row r="79" spans="1:7" s="7" customFormat="1" outlineLevel="2" x14ac:dyDescent="0.25">
      <c r="A79" s="25" t="s">
        <v>97</v>
      </c>
      <c r="B79" s="63" t="s">
        <v>190</v>
      </c>
      <c r="C79" s="64">
        <v>95277.14</v>
      </c>
      <c r="D79" s="63" t="s">
        <v>77</v>
      </c>
      <c r="E79" s="64">
        <v>14</v>
      </c>
    </row>
    <row r="80" spans="1:7" s="7" customFormat="1" outlineLevel="2" x14ac:dyDescent="0.25">
      <c r="A80" s="25" t="s">
        <v>98</v>
      </c>
      <c r="B80" s="63" t="s">
        <v>191</v>
      </c>
      <c r="C80" s="64">
        <v>4590.18</v>
      </c>
      <c r="D80" s="63" t="s">
        <v>73</v>
      </c>
      <c r="E80" s="64">
        <v>1</v>
      </c>
    </row>
    <row r="81" spans="1:8" s="7" customFormat="1" outlineLevel="2" x14ac:dyDescent="0.25">
      <c r="A81" s="25" t="s">
        <v>99</v>
      </c>
      <c r="B81" s="63" t="s">
        <v>204</v>
      </c>
      <c r="C81" s="64">
        <v>171439.23</v>
      </c>
      <c r="D81" s="63" t="s">
        <v>74</v>
      </c>
      <c r="E81" s="64">
        <v>3</v>
      </c>
    </row>
    <row r="82" spans="1:8" s="7" customFormat="1" outlineLevel="2" x14ac:dyDescent="0.25">
      <c r="A82" s="25" t="s">
        <v>100</v>
      </c>
      <c r="B82" s="63" t="s">
        <v>205</v>
      </c>
      <c r="C82" s="64">
        <v>4832.93</v>
      </c>
      <c r="D82" s="63" t="s">
        <v>73</v>
      </c>
      <c r="E82" s="64">
        <v>1</v>
      </c>
    </row>
    <row r="83" spans="1:8" s="7" customFormat="1" outlineLevel="2" x14ac:dyDescent="0.25">
      <c r="A83" s="25" t="s">
        <v>101</v>
      </c>
      <c r="B83" s="63" t="s">
        <v>206</v>
      </c>
      <c r="C83" s="64">
        <v>2408.69</v>
      </c>
      <c r="D83" s="63" t="s">
        <v>73</v>
      </c>
      <c r="E83" s="64">
        <v>1</v>
      </c>
    </row>
    <row r="84" spans="1:8" s="7" customFormat="1" outlineLevel="2" x14ac:dyDescent="0.25">
      <c r="A84" s="25" t="s">
        <v>102</v>
      </c>
      <c r="B84" s="63" t="s">
        <v>207</v>
      </c>
      <c r="C84" s="64">
        <v>1598.92</v>
      </c>
      <c r="D84" s="63" t="s">
        <v>73</v>
      </c>
      <c r="E84" s="64">
        <v>1</v>
      </c>
    </row>
    <row r="85" spans="1:8" s="7" customFormat="1" outlineLevel="2" x14ac:dyDescent="0.25">
      <c r="A85" s="25" t="s">
        <v>103</v>
      </c>
      <c r="B85" s="63" t="s">
        <v>208</v>
      </c>
      <c r="C85" s="64">
        <v>2813.59</v>
      </c>
      <c r="D85" s="63" t="s">
        <v>73</v>
      </c>
      <c r="E85" s="64">
        <v>1</v>
      </c>
    </row>
    <row r="86" spans="1:8" s="7" customFormat="1" outlineLevel="2" x14ac:dyDescent="0.25">
      <c r="A86" s="25" t="s">
        <v>104</v>
      </c>
      <c r="B86" s="63" t="s">
        <v>209</v>
      </c>
      <c r="C86" s="64">
        <v>18476.009999999998</v>
      </c>
      <c r="D86" s="63" t="s">
        <v>167</v>
      </c>
      <c r="E86" s="64">
        <v>1</v>
      </c>
    </row>
    <row r="87" spans="1:8" s="7" customFormat="1" outlineLevel="2" x14ac:dyDescent="0.25">
      <c r="A87" s="25" t="s">
        <v>105</v>
      </c>
      <c r="B87" s="63" t="s">
        <v>212</v>
      </c>
      <c r="C87" s="64">
        <v>32252.76</v>
      </c>
      <c r="D87" s="63" t="s">
        <v>213</v>
      </c>
      <c r="E87" s="64">
        <v>4</v>
      </c>
    </row>
    <row r="88" spans="1:8" s="7" customFormat="1" outlineLevel="2" x14ac:dyDescent="0.25">
      <c r="A88" s="25" t="s">
        <v>106</v>
      </c>
      <c r="B88" s="63" t="s">
        <v>214</v>
      </c>
      <c r="C88" s="64">
        <v>2947.41</v>
      </c>
      <c r="D88" s="63" t="s">
        <v>73</v>
      </c>
      <c r="E88" s="64">
        <v>1</v>
      </c>
    </row>
    <row r="89" spans="1:8" s="7" customFormat="1" outlineLevel="2" x14ac:dyDescent="0.25">
      <c r="A89" s="25" t="s">
        <v>107</v>
      </c>
      <c r="B89" s="48"/>
      <c r="C89" s="49"/>
      <c r="D89" s="48"/>
      <c r="E89" s="49"/>
    </row>
    <row r="90" spans="1:8" s="5" customFormat="1" ht="28.5" x14ac:dyDescent="0.25">
      <c r="A90" s="34">
        <v>6</v>
      </c>
      <c r="B90" s="30" t="s">
        <v>47</v>
      </c>
      <c r="C90" s="35"/>
      <c r="D90" s="36"/>
      <c r="E90" s="36"/>
      <c r="F90" s="4"/>
      <c r="G90" s="4"/>
      <c r="H90" s="4"/>
    </row>
    <row r="91" spans="1:8" s="5" customFormat="1" ht="28.5" x14ac:dyDescent="0.25">
      <c r="A91" s="34">
        <v>7</v>
      </c>
      <c r="B91" s="30" t="s">
        <v>48</v>
      </c>
      <c r="C91" s="35">
        <f>SUM(C92:C94)</f>
        <v>301614.08168</v>
      </c>
      <c r="D91" s="36"/>
      <c r="E91" s="38"/>
      <c r="F91" s="4"/>
      <c r="G91" s="4"/>
      <c r="H91" s="4"/>
    </row>
    <row r="92" spans="1:8" s="5" customFormat="1" x14ac:dyDescent="0.25">
      <c r="A92" s="37" t="s">
        <v>57</v>
      </c>
      <c r="B92" s="63" t="s">
        <v>194</v>
      </c>
      <c r="C92" s="64">
        <v>176864.02</v>
      </c>
      <c r="D92" s="63" t="s">
        <v>3</v>
      </c>
      <c r="E92" s="64">
        <v>38518.199999999997</v>
      </c>
      <c r="F92" s="4"/>
      <c r="G92" s="4"/>
      <c r="H92" s="4"/>
    </row>
    <row r="93" spans="1:8" s="5" customFormat="1" x14ac:dyDescent="0.25">
      <c r="A93" s="37" t="s">
        <v>132</v>
      </c>
      <c r="B93" s="63" t="s">
        <v>195</v>
      </c>
      <c r="C93" s="64">
        <v>176864.02</v>
      </c>
      <c r="D93" s="63" t="s">
        <v>3</v>
      </c>
      <c r="E93" s="64">
        <v>38518.199999999997</v>
      </c>
      <c r="F93" s="4"/>
      <c r="G93" s="4"/>
      <c r="H93" s="4"/>
    </row>
    <row r="94" spans="1:8" s="5" customFormat="1" x14ac:dyDescent="0.25">
      <c r="A94" s="37" t="s">
        <v>143</v>
      </c>
      <c r="B94" s="93" t="s">
        <v>144</v>
      </c>
      <c r="C94" s="94">
        <f>-945.8*4.5917*12</f>
        <v>-52113.958319999998</v>
      </c>
      <c r="D94" s="95" t="s">
        <v>2</v>
      </c>
      <c r="E94" s="96"/>
      <c r="F94" s="21"/>
      <c r="G94" s="4"/>
      <c r="H94" s="4"/>
    </row>
    <row r="95" spans="1:8" s="7" customFormat="1" outlineLevel="2" x14ac:dyDescent="0.25">
      <c r="A95" s="34">
        <v>8</v>
      </c>
      <c r="B95" s="97" t="s">
        <v>49</v>
      </c>
      <c r="C95" s="109"/>
      <c r="D95" s="110"/>
      <c r="E95" s="110"/>
    </row>
    <row r="96" spans="1:8" s="5" customFormat="1" ht="28.5" x14ac:dyDescent="0.25">
      <c r="A96" s="34">
        <v>9</v>
      </c>
      <c r="B96" s="97" t="s">
        <v>50</v>
      </c>
      <c r="C96" s="109">
        <f>C97</f>
        <v>0</v>
      </c>
      <c r="D96" s="110"/>
      <c r="E96" s="110"/>
      <c r="F96" s="4"/>
      <c r="G96" s="4"/>
      <c r="H96" s="4"/>
    </row>
    <row r="97" spans="1:8" s="5" customFormat="1" x14ac:dyDescent="0.25">
      <c r="A97" s="39" t="s">
        <v>108</v>
      </c>
      <c r="B97" s="106"/>
      <c r="C97" s="108"/>
      <c r="D97" s="106"/>
      <c r="E97" s="108"/>
      <c r="F97" s="4"/>
      <c r="G97" s="4"/>
      <c r="H97" s="4"/>
    </row>
    <row r="98" spans="1:8" ht="28.5" x14ac:dyDescent="0.25">
      <c r="A98" s="34">
        <v>10</v>
      </c>
      <c r="B98" s="97" t="s">
        <v>51</v>
      </c>
      <c r="C98" s="109"/>
      <c r="D98" s="110"/>
      <c r="E98" s="110"/>
    </row>
    <row r="99" spans="1:8" s="7" customFormat="1" ht="28.5" outlineLevel="2" x14ac:dyDescent="0.25">
      <c r="A99" s="34">
        <v>11</v>
      </c>
      <c r="B99" s="97" t="s">
        <v>52</v>
      </c>
      <c r="C99" s="109">
        <f>SUM(C100:C102)</f>
        <v>82146.498319999999</v>
      </c>
      <c r="D99" s="110"/>
      <c r="E99" s="110"/>
    </row>
    <row r="100" spans="1:8" x14ac:dyDescent="0.25">
      <c r="A100" s="53" t="s">
        <v>39</v>
      </c>
      <c r="B100" s="100" t="s">
        <v>192</v>
      </c>
      <c r="C100" s="101">
        <v>43652.68</v>
      </c>
      <c r="D100" s="100" t="s">
        <v>3</v>
      </c>
      <c r="E100" s="101">
        <v>38518.199999999997</v>
      </c>
      <c r="F100" s="3"/>
    </row>
    <row r="101" spans="1:8" x14ac:dyDescent="0.25">
      <c r="A101" s="53" t="s">
        <v>133</v>
      </c>
      <c r="B101" s="100" t="s">
        <v>193</v>
      </c>
      <c r="C101" s="101">
        <v>51356.32</v>
      </c>
      <c r="D101" s="100" t="s">
        <v>3</v>
      </c>
      <c r="E101" s="101">
        <v>38518.199999999997</v>
      </c>
      <c r="F101" s="3"/>
    </row>
    <row r="102" spans="1:8" x14ac:dyDescent="0.25">
      <c r="A102" s="53" t="s">
        <v>141</v>
      </c>
      <c r="B102" s="93" t="s">
        <v>142</v>
      </c>
      <c r="C102" s="94">
        <f>-945.8*1.1333*12</f>
        <v>-12862.501679999998</v>
      </c>
      <c r="D102" s="95" t="s">
        <v>2</v>
      </c>
      <c r="E102" s="96"/>
      <c r="F102" s="21"/>
    </row>
    <row r="103" spans="1:8" ht="16.5" customHeight="1" x14ac:dyDescent="0.25">
      <c r="A103" s="34">
        <v>12</v>
      </c>
      <c r="B103" s="97" t="s">
        <v>53</v>
      </c>
      <c r="C103" s="109">
        <f>C104</f>
        <v>1484</v>
      </c>
      <c r="D103" s="110"/>
      <c r="E103" s="110"/>
    </row>
    <row r="104" spans="1:8" x14ac:dyDescent="0.25">
      <c r="A104" s="39" t="s">
        <v>40</v>
      </c>
      <c r="B104" s="100" t="s">
        <v>156</v>
      </c>
      <c r="C104" s="101">
        <v>1484</v>
      </c>
      <c r="D104" s="100" t="s">
        <v>3</v>
      </c>
      <c r="E104" s="101">
        <v>424</v>
      </c>
    </row>
    <row r="105" spans="1:8" ht="57" x14ac:dyDescent="0.25">
      <c r="A105" s="34">
        <v>13</v>
      </c>
      <c r="B105" s="97" t="s">
        <v>54</v>
      </c>
      <c r="C105" s="109">
        <f>SUM(C106:C114)</f>
        <v>170980.62336</v>
      </c>
      <c r="D105" s="110"/>
      <c r="E105" s="110"/>
    </row>
    <row r="106" spans="1:8" x14ac:dyDescent="0.25">
      <c r="A106" s="53" t="s">
        <v>41</v>
      </c>
      <c r="B106" s="93" t="s">
        <v>139</v>
      </c>
      <c r="C106" s="94">
        <f>-945.8*2.3667*12</f>
        <v>-26861.098319999997</v>
      </c>
      <c r="D106" s="95" t="s">
        <v>2</v>
      </c>
      <c r="E106" s="96"/>
      <c r="F106" s="21"/>
    </row>
    <row r="107" spans="1:8" x14ac:dyDescent="0.25">
      <c r="A107" s="53" t="s">
        <v>56</v>
      </c>
      <c r="B107" s="93" t="s">
        <v>140</v>
      </c>
      <c r="C107" s="94">
        <f>-945.8*0.0167*12</f>
        <v>-189.53831999999997</v>
      </c>
      <c r="D107" s="95" t="s">
        <v>2</v>
      </c>
      <c r="E107" s="96"/>
      <c r="F107" s="21"/>
    </row>
    <row r="108" spans="1:8" x14ac:dyDescent="0.25">
      <c r="A108" s="53" t="s">
        <v>109</v>
      </c>
      <c r="B108" s="100" t="s">
        <v>153</v>
      </c>
      <c r="C108" s="101">
        <v>4061.98</v>
      </c>
      <c r="D108" s="100" t="s">
        <v>73</v>
      </c>
      <c r="E108" s="101">
        <v>2</v>
      </c>
    </row>
    <row r="109" spans="1:8" x14ac:dyDescent="0.25">
      <c r="A109" s="53" t="s">
        <v>110</v>
      </c>
      <c r="B109" s="63" t="s">
        <v>157</v>
      </c>
      <c r="C109" s="64">
        <v>2657.14</v>
      </c>
      <c r="D109" s="63" t="s">
        <v>78</v>
      </c>
      <c r="E109" s="64">
        <v>1</v>
      </c>
    </row>
    <row r="110" spans="1:8" x14ac:dyDescent="0.25">
      <c r="A110" s="53" t="s">
        <v>111</v>
      </c>
      <c r="B110" s="63" t="s">
        <v>176</v>
      </c>
      <c r="C110" s="64">
        <v>643.25</v>
      </c>
      <c r="D110" s="63" t="s">
        <v>3</v>
      </c>
      <c r="E110" s="64">
        <v>38518.199999999997</v>
      </c>
    </row>
    <row r="111" spans="1:8" x14ac:dyDescent="0.25">
      <c r="A111" s="53" t="s">
        <v>112</v>
      </c>
      <c r="B111" s="63" t="s">
        <v>177</v>
      </c>
      <c r="C111" s="64">
        <v>643.25</v>
      </c>
      <c r="D111" s="63" t="s">
        <v>3</v>
      </c>
      <c r="E111" s="64">
        <v>38518.199999999997</v>
      </c>
    </row>
    <row r="112" spans="1:8" x14ac:dyDescent="0.25">
      <c r="A112" s="53" t="s">
        <v>113</v>
      </c>
      <c r="B112" s="63" t="s">
        <v>200</v>
      </c>
      <c r="C112" s="64">
        <v>91161</v>
      </c>
      <c r="D112" s="63" t="s">
        <v>3</v>
      </c>
      <c r="E112" s="64">
        <v>38518.199999999997</v>
      </c>
    </row>
    <row r="113" spans="1:12" x14ac:dyDescent="0.25">
      <c r="A113" s="53" t="s">
        <v>217</v>
      </c>
      <c r="B113" s="63" t="s">
        <v>201</v>
      </c>
      <c r="C113" s="64">
        <v>98864.639999999999</v>
      </c>
      <c r="D113" s="63" t="s">
        <v>3</v>
      </c>
      <c r="E113" s="64">
        <v>38518.199999999997</v>
      </c>
    </row>
    <row r="114" spans="1:12" x14ac:dyDescent="0.25">
      <c r="A114" s="53" t="s">
        <v>218</v>
      </c>
      <c r="B114" s="63"/>
      <c r="C114" s="64"/>
      <c r="D114" s="63"/>
      <c r="E114" s="64"/>
    </row>
    <row r="115" spans="1:12" x14ac:dyDescent="0.25">
      <c r="A115" s="40" t="s">
        <v>114</v>
      </c>
      <c r="B115" s="41" t="s">
        <v>55</v>
      </c>
      <c r="C115" s="42">
        <f>SUM(C116:C121)</f>
        <v>77322.3</v>
      </c>
      <c r="D115" s="33"/>
      <c r="E115" s="43"/>
    </row>
    <row r="116" spans="1:12" ht="45" x14ac:dyDescent="0.25">
      <c r="A116" s="37" t="s">
        <v>42</v>
      </c>
      <c r="B116" s="23" t="s">
        <v>117</v>
      </c>
      <c r="C116" s="57">
        <f>E116*7.48</f>
        <v>2303.84</v>
      </c>
      <c r="D116" s="22" t="s">
        <v>81</v>
      </c>
      <c r="E116" s="24">
        <v>308</v>
      </c>
    </row>
    <row r="117" spans="1:12" x14ac:dyDescent="0.25">
      <c r="A117" s="37" t="s">
        <v>43</v>
      </c>
      <c r="B117" s="23" t="s">
        <v>118</v>
      </c>
      <c r="C117" s="57">
        <v>51803.46</v>
      </c>
      <c r="D117" s="22"/>
      <c r="E117" s="24"/>
    </row>
    <row r="118" spans="1:12" x14ac:dyDescent="0.25">
      <c r="A118" s="37" t="s">
        <v>119</v>
      </c>
      <c r="B118" s="63" t="s">
        <v>159</v>
      </c>
      <c r="C118" s="64">
        <v>4735</v>
      </c>
      <c r="D118" s="63" t="s">
        <v>160</v>
      </c>
      <c r="E118" s="64">
        <v>12</v>
      </c>
    </row>
    <row r="119" spans="1:12" x14ac:dyDescent="0.25">
      <c r="A119" s="37" t="s">
        <v>120</v>
      </c>
      <c r="B119" s="63" t="s">
        <v>196</v>
      </c>
      <c r="C119" s="64">
        <v>8400</v>
      </c>
      <c r="D119" s="63" t="s">
        <v>160</v>
      </c>
      <c r="E119" s="64">
        <v>6</v>
      </c>
    </row>
    <row r="120" spans="1:12" x14ac:dyDescent="0.25">
      <c r="A120" s="37" t="s">
        <v>219</v>
      </c>
      <c r="B120" s="63" t="s">
        <v>197</v>
      </c>
      <c r="C120" s="64">
        <v>10080</v>
      </c>
      <c r="D120" s="63" t="s">
        <v>160</v>
      </c>
      <c r="E120" s="64">
        <v>6</v>
      </c>
    </row>
    <row r="121" spans="1:12" x14ac:dyDescent="0.25">
      <c r="A121" s="37" t="s">
        <v>220</v>
      </c>
      <c r="B121" s="60"/>
      <c r="C121" s="61"/>
      <c r="D121" s="22"/>
      <c r="E121" s="24"/>
      <c r="F121" s="62"/>
    </row>
    <row r="122" spans="1:12" ht="24" customHeight="1" x14ac:dyDescent="0.25">
      <c r="A122" s="37" t="s">
        <v>115</v>
      </c>
      <c r="B122" s="44" t="s">
        <v>10</v>
      </c>
      <c r="C122" s="65">
        <f>C25+C29+C33+C47+C91+C96+C99+C103+C105+C115</f>
        <v>3009305.7616799991</v>
      </c>
      <c r="D122" s="45"/>
      <c r="E122" s="45"/>
      <c r="G122" s="92"/>
      <c r="H122" s="92"/>
      <c r="I122" s="92"/>
      <c r="J122" s="92"/>
      <c r="K122" s="92"/>
      <c r="L122" s="92"/>
    </row>
    <row r="123" spans="1:12" x14ac:dyDescent="0.25">
      <c r="A123" s="40" t="s">
        <v>116</v>
      </c>
      <c r="B123" s="46" t="s">
        <v>11</v>
      </c>
      <c r="C123" s="65">
        <f>C122*1.2</f>
        <v>3611166.9140159986</v>
      </c>
      <c r="D123" s="47" t="s">
        <v>2</v>
      </c>
      <c r="E123" s="47"/>
    </row>
  </sheetData>
  <mergeCells count="23">
    <mergeCell ref="D20:E20"/>
    <mergeCell ref="D21:E21"/>
    <mergeCell ref="D22:E22"/>
    <mergeCell ref="A23:E23"/>
    <mergeCell ref="G122:L122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2025-03-31T06:48:13Z</dcterms:modified>
</cp:coreProperties>
</file>