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4240" windowHeight="11730"/>
  </bookViews>
  <sheets>
    <sheet name="2024" sheetId="14" r:id="rId1"/>
  </sheets>
  <definedNames>
    <definedName name="_xlnm.Print_Area" localSheetId="0">'2024'!$A$1:$E$123</definedName>
  </definedNames>
  <calcPr calcId="144525" calcMode="manual"/>
</workbook>
</file>

<file path=xl/calcChain.xml><?xml version="1.0" encoding="utf-8"?>
<calcChain xmlns="http://schemas.openxmlformats.org/spreadsheetml/2006/main">
  <c r="C43" i="14" l="1"/>
  <c r="C113" i="14"/>
  <c r="C112" i="14"/>
  <c r="C98" i="14"/>
  <c r="C46" i="14"/>
  <c r="C45" i="14"/>
  <c r="C44" i="14"/>
  <c r="C32" i="14"/>
  <c r="C28" i="14"/>
  <c r="C95" i="14" l="1"/>
  <c r="C29" i="14"/>
  <c r="C25" i="14"/>
  <c r="C116" i="14"/>
  <c r="C115" i="14" s="1"/>
  <c r="C102" i="14"/>
  <c r="C99" i="14"/>
  <c r="C91" i="14"/>
  <c r="C49" i="14"/>
  <c r="C34" i="14"/>
  <c r="D10" i="14"/>
  <c r="D17" i="14" l="1"/>
  <c r="D14" i="14" s="1"/>
  <c r="D18" i="14" s="1"/>
  <c r="C122" i="14"/>
  <c r="C123" i="14" s="1"/>
  <c r="D19" i="14" s="1"/>
  <c r="D21" i="14" s="1"/>
  <c r="D20" i="14" l="1"/>
</calcChain>
</file>

<file path=xl/sharedStrings.xml><?xml version="1.0" encoding="utf-8"?>
<sst xmlns="http://schemas.openxmlformats.org/spreadsheetml/2006/main" count="292" uniqueCount="221">
  <si>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</si>
  <si>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</si>
  <si>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</si>
  <si>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</si>
  <si>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</si>
  <si>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</si>
  <si>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</si>
  <si>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</si>
  <si>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</si>
  <si>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</si>
  <si>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</si>
  <si>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</si>
  <si>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</si>
  <si>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</si>
  <si>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</si>
  <si>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</si>
  <si>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</si>
  <si>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</si>
  <si>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</si>
  <si>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</si>
  <si>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</si>
  <si>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</si>
  <si>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</si>
  <si>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</si>
  <si>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</si>
  <si>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</si>
  <si>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</si>
  <si>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</si>
  <si>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</si>
  <si>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</si>
  <si>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</si>
  <si>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</si>
  <si>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</si>
  <si>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</si>
  <si>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</si>
  <si>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</si>
  <si>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</si>
  <si>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</si>
  <si>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</si>
  <si>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</si>
  <si>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</si>
  <si>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</si>
  <si>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</si>
  <si>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</si>
  <si>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</si>
  <si>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</si>
  <si>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</si>
  <si>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</si>
  <si>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</si>
  <si>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</si>
  <si>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</si>
  <si>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</si>
  <si>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</si>
  <si>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</si>
  <si>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</si>
  <si>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</si>
  <si>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</si>
  <si>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</si>
  <si>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</si>
  <si>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</si>
  <si>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</si>
  <si>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</si>
  <si>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</si>
  <si>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</si>
  <si>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</si>
  <si>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</si>
  <si>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</si>
  <si>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</si>
  <si>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</si>
  <si>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</si>
  <si>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</si>
  <si>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</si>
  <si>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шт.</t>
  </si>
  <si>
    <t>дом</t>
  </si>
  <si>
    <t>м</t>
  </si>
  <si>
    <t>стояк</t>
  </si>
  <si>
    <t>1 стояк</t>
  </si>
  <si>
    <t>Осмотр подвала</t>
  </si>
  <si>
    <t>Отключение отопления</t>
  </si>
  <si>
    <t>Очистка канализационной сети</t>
  </si>
  <si>
    <t>Регулировка теплоносителя</t>
  </si>
  <si>
    <t>кол-во показаний</t>
  </si>
  <si>
    <t>г. Чита ул.Петровско Заводская, д.  48</t>
  </si>
  <si>
    <t>1 дом</t>
  </si>
  <si>
    <t>Участок</t>
  </si>
  <si>
    <t>Исполнение заявок не связанных с ремонтом</t>
  </si>
  <si>
    <t>узел</t>
  </si>
  <si>
    <t>подвал</t>
  </si>
  <si>
    <t>Осмотр сантехнического оборудования</t>
  </si>
  <si>
    <t>кв</t>
  </si>
  <si>
    <t>Очистка чердака, Заб. Рабочего 38</t>
  </si>
  <si>
    <t>Перезапуск (удаление воздуха) стояков отопления</t>
  </si>
  <si>
    <t>Прочистка труб водоснабжения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</si>
  <si>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</si>
  <si>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</si>
  <si>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</si>
  <si>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</si>
  <si>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</si>
  <si>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</si>
  <si>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</si>
  <si>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</si>
  <si>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</si>
  <si>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</si>
  <si>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</si>
  <si>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</si>
  <si>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</si>
  <si>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</si>
  <si>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</si>
  <si>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9.1</t>
  </si>
  <si>
    <t>9.2</t>
  </si>
  <si>
    <t>12.2</t>
  </si>
  <si>
    <t>13.3</t>
  </si>
  <si>
    <t>13.4</t>
  </si>
  <si>
    <t>14</t>
  </si>
  <si>
    <t>Расходы по снятию показаний с ИПУ по электроэнергии</t>
  </si>
  <si>
    <t>15</t>
  </si>
  <si>
    <t>16</t>
  </si>
  <si>
    <t>Площадь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</si>
  <si>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</si>
  <si>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</si>
  <si>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</si>
  <si>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</si>
  <si>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</si>
  <si>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</si>
  <si>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</si>
  <si>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</si>
  <si>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Дебиторская задолженность  за 2024г</t>
  </si>
  <si>
    <t>Остатки денежных средств  за 2024г</t>
  </si>
  <si>
    <t>11.2</t>
  </si>
  <si>
    <t>4.9</t>
  </si>
  <si>
    <t>4.10</t>
  </si>
  <si>
    <t>ХВС на ОДН сверх норматива за 2023 г.</t>
  </si>
  <si>
    <t>ВО на ОДН сверх норматива за 2023 г.</t>
  </si>
  <si>
    <t>Восстановление крепления мелких конструктивных элементов (изделий)</t>
  </si>
  <si>
    <t>Вскрытие штробы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</si>
  <si>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</si>
  <si>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</si>
  <si>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</si>
  <si>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Дератизация помещений 2024 г.</t>
  </si>
  <si>
    <t>Диспетчеризация приборов учёта 2024 г.</t>
  </si>
  <si>
    <t>1 месяц</t>
  </si>
  <si>
    <t>Завоз песка с предварительной частичной очисткой</t>
  </si>
  <si>
    <t>м3</t>
  </si>
  <si>
    <t>Замена водного крана д 20-25 мм</t>
  </si>
  <si>
    <t>Замена кранов ГВС,ХВС Петровско Заводская д 48 кв. 3</t>
  </si>
  <si>
    <t>Замена лампы накаливания</t>
  </si>
  <si>
    <t>Замена перемычки, замена задвижки на входе в ГВС Петровс Завод 48</t>
  </si>
  <si>
    <t>Замена светильника с датчиком движения</t>
  </si>
  <si>
    <t>Замена тройника КНС ПП д 110</t>
  </si>
  <si>
    <t>Замена шарового металического крана д 15-32мм</t>
  </si>
  <si>
    <t>Крепление мелких конструктивных элементов</t>
  </si>
  <si>
    <t>Материалы и комплектующие для системы автоматики 2024 г.</t>
  </si>
  <si>
    <t>система</t>
  </si>
  <si>
    <t>Мелкий ремонт тамбурной двери (подгонка)</t>
  </si>
  <si>
    <t>Навеска замка (краб)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</si>
  <si>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</si>
  <si>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</si>
  <si>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</si>
  <si>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</si>
  <si>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</si>
  <si>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</si>
  <si>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</si>
  <si>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</si>
  <si>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Перемотка резьбовых соединений (устранение течи на трубах ВГП , отопл.</t>
  </si>
  <si>
    <t>Прочистка стояка водоснабжения ХВС и ГВС 32 (включая врезку)</t>
  </si>
  <si>
    <t>Ремонт водосточных труб, ремонт желоба с испол автов ПЗаводская д48</t>
  </si>
  <si>
    <t>Ремонт и чистка ВВП Петровско- заводская д 48</t>
  </si>
  <si>
    <t>Ремонт труб КНС д 110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</si>
  <si>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</si>
  <si>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</si>
  <si>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</si>
  <si>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</si>
  <si>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ТО систем автоматики и регулирования систем отопления и гвс 3,4 кв.202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</si>
  <si>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</si>
  <si>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</si>
  <si>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</si>
  <si>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</si>
  <si>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</si>
  <si>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</si>
  <si>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аварийного хомута д 101-110 мм</t>
  </si>
  <si>
    <t>Установка шарниров на тамбурную дверь</t>
  </si>
  <si>
    <t>Формовочная обрезка дерева с использованием лестницы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</si>
  <si>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</si>
  <si>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</si>
  <si>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стояка ХВС со срезкой  Петровско Заводская   48 п3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</si>
  <si>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</si>
  <si>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</si>
  <si>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</si>
  <si>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14.3</t>
  </si>
  <si>
    <t>13.5</t>
  </si>
  <si>
    <t>13.6</t>
  </si>
  <si>
    <t>13.7</t>
  </si>
  <si>
    <t>14.4</t>
  </si>
  <si>
    <t>14.5</t>
  </si>
  <si>
    <t>14.6</t>
  </si>
  <si>
    <t>Остекленение оконных рам в местах общего пользования</t>
  </si>
  <si>
    <t>1.3</t>
  </si>
  <si>
    <t>4.11</t>
  </si>
  <si>
    <t>4.12</t>
  </si>
  <si>
    <t>4.13</t>
  </si>
  <si>
    <t>4.14</t>
  </si>
  <si>
    <t>11.3</t>
  </si>
  <si>
    <t>13.8</t>
  </si>
  <si>
    <t>13.9</t>
  </si>
  <si>
    <t>Управление жилым фондом (корректировка за 2023 г.)</t>
  </si>
  <si>
    <t>Уборка МОП (корректировка за 2023 г.)</t>
  </si>
  <si>
    <t>Эл.эн потребл.при содержании общего имущ.МКД (корректировка за 2023 г.)</t>
  </si>
  <si>
    <t>Хол.вода потребл.при содержании общего имущ.МКД (корректировка за 2023 г.)</t>
  </si>
  <si>
    <t>Гор.вода потребл.при содержании общего имущ.МКД (корректировка за 2023 г.)</t>
  </si>
  <si>
    <t>Отведение сточных вод в целях сод.общ.имущ. МКД (корректировка за 2023 г.)</t>
  </si>
  <si>
    <t>Содержание ДРС (корректировка за 2023 г.)</t>
  </si>
  <si>
    <t>Уборка придомовой территории (корректировка за 2023 г.)</t>
  </si>
  <si>
    <t>Организация мест накопл. ртуть сод.ламп (корректировка за 2023 г.)</t>
  </si>
  <si>
    <t>Замена крана ППР д 32 мм</t>
  </si>
  <si>
    <t>Замена розлива отопления ПетровскоЗаводская д 48</t>
  </si>
  <si>
    <t>Замена участка КНС Петровско-Заводская, д.48, кв.48</t>
  </si>
  <si>
    <t>1 участо</t>
  </si>
  <si>
    <t>Ремонт ВВП и ТУ Петровско-Заводская д 48</t>
  </si>
  <si>
    <t>13.10</t>
  </si>
  <si>
    <t>13.11</t>
  </si>
  <si>
    <t>13.12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</si>
</sst>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6" formatCode="#,##0.00_ ;\-#,##0.00\ 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0" fontId="35" fillId="2" borderId="1" applyNumberFormat="0" applyAlignment="0" applyProtection="0"/>
    <xf numFmtId="0" fontId="34" fillId="0" borderId="0"/>
    <xf numFmtId="164" fontId="34" fillId="0" borderId="0" applyFont="0" applyFill="0" applyBorder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1" fillId="0" borderId="0" applyFont="0" applyFill="0" applyBorder="0" applyAlignment="0" applyProtection="0"/>
  </cellStyleXfs>
  <cellXfs count="101">
    <xf numFmtId="0" fontId="0" fillId="0" borderId="0" xfId="0"/>
    <xf numFmtId="0" fontId="36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2" fontId="36" fillId="0" borderId="0" xfId="4" applyNumberFormat="1" applyFont="1" applyFill="1" applyAlignment="1">
      <alignment horizontal="center" wrapText="1"/>
    </xf>
    <xf numFmtId="0" fontId="36" fillId="0" borderId="0" xfId="4" applyFont="1"/>
    <xf numFmtId="0" fontId="33" fillId="0" borderId="0" xfId="4"/>
    <xf numFmtId="0" fontId="36" fillId="3" borderId="0" xfId="4" applyFont="1" applyFill="1" applyAlignment="1">
      <alignment horizontal="center" wrapText="1"/>
    </xf>
    <xf numFmtId="0" fontId="36" fillId="0" borderId="0" xfId="4" applyFont="1" applyFill="1"/>
    <xf numFmtId="0" fontId="36" fillId="0" borderId="0" xfId="4" applyFont="1" applyFill="1" applyAlignment="1">
      <alignment horizontal="left" vertical="top" wrapText="1"/>
    </xf>
    <xf numFmtId="164" fontId="36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8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8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36" fillId="0" borderId="0" xfId="5" applyNumberFormat="1" applyFont="1" applyFill="1" applyAlignment="1">
      <alignment horizontal="right" vertical="center" wrapText="1"/>
    </xf>
    <xf numFmtId="0" fontId="36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6" fillId="0" borderId="2" xfId="4" applyFont="1" applyFill="1" applyBorder="1" applyAlignment="1">
      <alignment horizontal="center" vertical="center" wrapText="1"/>
    </xf>
    <xf numFmtId="4" fontId="36" fillId="0" borderId="0" xfId="4" applyNumberFormat="1" applyFont="1" applyFill="1" applyAlignment="1">
      <alignment horizontal="center" wrapText="1"/>
    </xf>
    <xf numFmtId="4" fontId="41" fillId="0" borderId="0" xfId="1" applyNumberFormat="1" applyFont="1" applyFill="1" applyBorder="1" applyAlignment="1">
      <alignment vertical="center" wrapText="1"/>
    </xf>
    <xf numFmtId="4" fontId="36" fillId="0" borderId="0" xfId="4" applyNumberFormat="1" applyFont="1"/>
    <xf numFmtId="4" fontId="36" fillId="3" borderId="0" xfId="4" applyNumberFormat="1" applyFont="1" applyFill="1" applyAlignment="1">
      <alignment horizontal="center" wrapText="1"/>
    </xf>
    <xf numFmtId="4" fontId="36" fillId="0" borderId="0" xfId="4" applyNumberFormat="1" applyFont="1" applyFill="1"/>
    <xf numFmtId="49" fontId="0" fillId="0" borderId="2" xfId="0" applyNumberFormat="1" applyFill="1" applyBorder="1"/>
    <xf numFmtId="165" fontId="0" fillId="0" borderId="2" xfId="0" applyNumberFormat="1" applyFill="1" applyBorder="1"/>
    <xf numFmtId="0" fontId="36" fillId="0" borderId="2" xfId="64" applyFont="1" applyFill="1" applyBorder="1" applyAlignment="1">
      <alignment horizontal="center" vertical="center" wrapText="1"/>
    </xf>
    <xf numFmtId="4" fontId="40" fillId="0" borderId="2" xfId="65" applyNumberFormat="1" applyFont="1" applyFill="1" applyBorder="1" applyAlignment="1">
      <alignment horizontal="center" vertical="center" wrapText="1"/>
    </xf>
    <xf numFmtId="164" fontId="40" fillId="0" borderId="2" xfId="65" applyFont="1" applyFill="1" applyBorder="1" applyAlignment="1">
      <alignment horizontal="right" vertical="center" wrapText="1"/>
    </xf>
    <xf numFmtId="0" fontId="37" fillId="4" borderId="2" xfId="64" applyFont="1" applyFill="1" applyBorder="1" applyAlignment="1">
      <alignment horizontal="center" vertical="center" wrapText="1"/>
    </xf>
    <xf numFmtId="0" fontId="37" fillId="4" borderId="2" xfId="64" applyFont="1" applyFill="1" applyBorder="1" applyAlignment="1">
      <alignment horizontal="center" vertical="center"/>
    </xf>
    <xf numFmtId="49" fontId="36" fillId="0" borderId="2" xfId="64" applyNumberFormat="1" applyFont="1" applyFill="1" applyBorder="1" applyAlignment="1">
      <alignment horizontal="center" vertical="center"/>
    </xf>
    <xf numFmtId="49" fontId="36" fillId="0" borderId="2" xfId="64" applyNumberFormat="1" applyFont="1" applyBorder="1" applyAlignment="1">
      <alignment horizontal="center" vertical="center"/>
    </xf>
    <xf numFmtId="49" fontId="37" fillId="4" borderId="2" xfId="64" applyNumberFormat="1" applyFont="1" applyFill="1" applyBorder="1" applyAlignment="1">
      <alignment horizontal="center" vertical="center"/>
    </xf>
    <xf numFmtId="0" fontId="37" fillId="0" borderId="2" xfId="64" applyFont="1" applyFill="1" applyBorder="1" applyAlignment="1">
      <alignment horizontal="left" vertical="top" wrapText="1"/>
    </xf>
    <xf numFmtId="164" fontId="36" fillId="0" borderId="2" xfId="65" applyFont="1" applyFill="1" applyBorder="1" applyAlignment="1">
      <alignment horizontal="right" vertical="center"/>
    </xf>
    <xf numFmtId="49" fontId="37" fillId="4" borderId="2" xfId="64" applyNumberFormat="1" applyFont="1" applyFill="1" applyBorder="1" applyAlignment="1">
      <alignment horizontal="left" vertical="top" wrapText="1"/>
    </xf>
    <xf numFmtId="49" fontId="36" fillId="4" borderId="2" xfId="65" applyNumberFormat="1" applyFont="1" applyFill="1" applyBorder="1" applyAlignment="1">
      <alignment horizontal="right" vertical="center"/>
    </xf>
    <xf numFmtId="0" fontId="36" fillId="0" borderId="0" xfId="4" applyFont="1" applyFill="1" applyAlignment="1">
      <alignment horizontal="right" vertical="top" wrapText="1"/>
    </xf>
    <xf numFmtId="49" fontId="36" fillId="0" borderId="2" xfId="0" applyNumberFormat="1" applyFont="1" applyBorder="1" applyAlignment="1">
      <alignment horizontal="center" vertical="center"/>
    </xf>
    <xf numFmtId="0" fontId="37" fillId="5" borderId="2" xfId="4" applyFont="1" applyFill="1" applyBorder="1" applyAlignment="1">
      <alignment horizontal="center" vertical="center" wrapText="1"/>
    </xf>
    <xf numFmtId="0" fontId="40" fillId="5" borderId="5" xfId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0" fillId="5" borderId="3" xfId="1" applyFont="1" applyFill="1" applyBorder="1" applyAlignment="1">
      <alignment horizontal="left" vertical="center" wrapText="1"/>
    </xf>
    <xf numFmtId="164" fontId="36" fillId="0" borderId="0" xfId="5" applyFont="1" applyFill="1" applyBorder="1" applyAlignment="1">
      <alignment horizontal="center" vertical="center" wrapText="1"/>
    </xf>
    <xf numFmtId="43" fontId="36" fillId="0" borderId="0" xfId="4" applyNumberFormat="1" applyFont="1"/>
    <xf numFmtId="4" fontId="37" fillId="5" borderId="2" xfId="65" applyNumberFormat="1" applyFont="1" applyFill="1" applyBorder="1" applyAlignment="1">
      <alignment horizontal="right" vertical="center"/>
    </xf>
    <xf numFmtId="0" fontId="40" fillId="0" borderId="2" xfId="64" applyFont="1" applyBorder="1" applyAlignment="1">
      <alignment horizontal="right" vertical="center"/>
    </xf>
    <xf numFmtId="0" fontId="40" fillId="4" borderId="2" xfId="64" applyFont="1" applyFill="1" applyBorder="1" applyAlignment="1">
      <alignment horizontal="left" vertical="top" wrapText="1"/>
    </xf>
    <xf numFmtId="4" fontId="40" fillId="4" borderId="2" xfId="65" applyNumberFormat="1" applyFont="1" applyFill="1" applyBorder="1" applyAlignment="1">
      <alignment horizontal="right" vertical="center" wrapText="1"/>
    </xf>
    <xf numFmtId="164" fontId="38" fillId="4" borderId="2" xfId="65" applyFont="1" applyFill="1" applyBorder="1" applyAlignment="1">
      <alignment horizontal="right" vertical="center" wrapText="1"/>
    </xf>
    <xf numFmtId="49" fontId="44" fillId="0" borderId="2" xfId="0" applyNumberFormat="1" applyFont="1" applyFill="1" applyBorder="1"/>
    <xf numFmtId="165" fontId="44" fillId="0" borderId="2" xfId="0" applyNumberFormat="1" applyFont="1" applyFill="1" applyBorder="1"/>
    <xf numFmtId="49" fontId="38" fillId="5" borderId="2" xfId="0" applyNumberFormat="1" applyFont="1" applyFill="1" applyBorder="1" applyAlignment="1">
      <alignment horizontal="left" vertical="top" wrapText="1"/>
    </xf>
    <xf numFmtId="4" fontId="38" fillId="5" borderId="5" xfId="0" applyNumberFormat="1" applyFont="1" applyFill="1" applyBorder="1" applyAlignment="1">
      <alignment horizontal="right"/>
    </xf>
    <xf numFmtId="49" fontId="38" fillId="5" borderId="2" xfId="0" applyNumberFormat="1" applyFont="1" applyFill="1" applyBorder="1" applyAlignment="1">
      <alignment horizontal="right"/>
    </xf>
    <xf numFmtId="165" fontId="38" fillId="5" borderId="2" xfId="62" applyNumberFormat="1" applyFont="1" applyFill="1" applyBorder="1"/>
    <xf numFmtId="4" fontId="38" fillId="5" borderId="2" xfId="0" applyNumberFormat="1" applyFont="1" applyFill="1" applyBorder="1" applyAlignment="1">
      <alignment horizontal="right"/>
    </xf>
    <xf numFmtId="165" fontId="38" fillId="5" borderId="2" xfId="0" applyNumberFormat="1" applyFont="1" applyFill="1" applyBorder="1"/>
    <xf numFmtId="4" fontId="40" fillId="4" borderId="2" xfId="65" applyNumberFormat="1" applyFont="1" applyFill="1" applyBorder="1" applyAlignment="1">
      <alignment horizontal="right"/>
    </xf>
    <xf numFmtId="164" fontId="38" fillId="4" borderId="2" xfId="65" applyFont="1" applyFill="1" applyBorder="1" applyAlignment="1">
      <alignment horizontal="right"/>
    </xf>
    <xf numFmtId="49" fontId="38" fillId="0" borderId="2" xfId="0" applyNumberFormat="1" applyFont="1" applyFill="1" applyBorder="1"/>
    <xf numFmtId="166" fontId="38" fillId="0" borderId="2" xfId="0" applyNumberFormat="1" applyFont="1" applyFill="1" applyBorder="1"/>
    <xf numFmtId="165" fontId="38" fillId="0" borderId="2" xfId="0" applyNumberFormat="1" applyFont="1" applyFill="1" applyBorder="1"/>
    <xf numFmtId="4" fontId="40" fillId="4" borderId="2" xfId="65" applyNumberFormat="1" applyFont="1" applyFill="1" applyBorder="1" applyAlignment="1">
      <alignment horizontal="right" vertical="center"/>
    </xf>
    <xf numFmtId="164" fontId="38" fillId="4" borderId="2" xfId="65" applyFont="1" applyFill="1" applyBorder="1" applyAlignment="1">
      <alignment horizontal="right" vertical="center"/>
    </xf>
    <xf numFmtId="164" fontId="38" fillId="4" borderId="2" xfId="65" applyFont="1" applyFill="1" applyBorder="1" applyAlignment="1">
      <alignment vertical="center"/>
    </xf>
    <xf numFmtId="49" fontId="44" fillId="3" borderId="2" xfId="0" applyNumberFormat="1" applyFont="1" applyFill="1" applyBorder="1"/>
    <xf numFmtId="165" fontId="44" fillId="3" borderId="2" xfId="0" applyNumberFormat="1" applyFont="1" applyFill="1" applyBorder="1"/>
    <xf numFmtId="0" fontId="38" fillId="0" borderId="2" xfId="60" applyFont="1" applyFill="1" applyBorder="1" applyAlignment="1">
      <alignment horizontal="left" vertical="center" wrapText="1"/>
    </xf>
    <xf numFmtId="164" fontId="38" fillId="5" borderId="2" xfId="61" applyFont="1" applyFill="1" applyBorder="1" applyAlignment="1">
      <alignment vertical="center"/>
    </xf>
    <xf numFmtId="0" fontId="38" fillId="0" borderId="2" xfId="60" applyFont="1" applyFill="1" applyBorder="1" applyAlignment="1">
      <alignment horizontal="center" vertical="center" wrapText="1"/>
    </xf>
    <xf numFmtId="0" fontId="38" fillId="0" borderId="2" xfId="60" applyFont="1" applyFill="1" applyBorder="1" applyAlignment="1">
      <alignment horizontal="center" vertical="center"/>
    </xf>
    <xf numFmtId="0" fontId="39" fillId="0" borderId="0" xfId="4" applyFont="1" applyFill="1" applyBorder="1" applyAlignment="1">
      <alignment horizontal="center" vertical="center" wrapText="1"/>
    </xf>
    <xf numFmtId="164" fontId="36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8" fillId="5" borderId="3" xfId="1" applyNumberFormat="1" applyFont="1" applyFill="1" applyBorder="1" applyAlignment="1">
      <alignment horizontal="right" vertical="center" wrapText="1"/>
    </xf>
    <xf numFmtId="4" fontId="38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8" fillId="0" borderId="3" xfId="1" applyNumberFormat="1" applyFont="1" applyFill="1" applyBorder="1" applyAlignment="1">
      <alignment horizontal="right" vertical="center" wrapText="1"/>
    </xf>
    <xf numFmtId="4" fontId="38" fillId="0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7" fillId="0" borderId="3" xfId="63" applyFont="1" applyFill="1" applyBorder="1" applyAlignment="1">
      <alignment horizontal="center" vertical="center" wrapText="1"/>
    </xf>
    <xf numFmtId="0" fontId="37" fillId="0" borderId="4" xfId="63" applyFont="1" applyFill="1" applyBorder="1" applyAlignment="1">
      <alignment horizontal="center" vertical="center" wrapText="1"/>
    </xf>
    <xf numFmtId="0" fontId="37" fillId="0" borderId="5" xfId="63" applyFont="1" applyFill="1" applyBorder="1" applyAlignment="1">
      <alignment horizontal="center" vertical="center" wrapText="1"/>
    </xf>
    <xf numFmtId="4" fontId="36" fillId="0" borderId="0" xfId="4" applyNumberFormat="1" applyFont="1" applyFill="1" applyAlignment="1">
      <alignment horizontal="left" wrapText="1"/>
    </xf>
    <xf numFmtId="0" fontId="36" fillId="0" borderId="0" xfId="4" applyFont="1" applyFill="1" applyAlignment="1">
      <alignment horizontal="left" wrapText="1"/>
    </xf>
  </cellXfs>
  <cellStyles count="71">
    <cellStyle name="Вывод" xfId="1" builtinId="21"/>
    <cellStyle name="Гиперссылка 2" xfId="68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3 2" xfId="67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0 2" xfId="66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 3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4 2" xfId="69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5"/>
    <cellStyle name="Финансовый 30" xfId="61"/>
    <cellStyle name="Финансовый 4" xfId="7"/>
    <cellStyle name="Финансовый 4 2" xfId="70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23"/>
  <sheetViews>
    <sheetView tabSelected="1" zoomScaleNormal="100" workbookViewId="0">
      <selection activeCell="D14" sqref="D14:E14"/>
    </sheetView>
  </sheetViews>
  <sheetFormatPr defaultRowHeight="15" outlineLevelRow="2" x14ac:dyDescent="0.25"/>
  <cols>
    <col min="1" max="1" width="9.140625" style="16"/>
    <col min="2" max="2" width="68.140625" style="8" customWidth="1"/>
    <col min="3" max="3" width="14.7109375" style="15" customWidth="1"/>
    <col min="4" max="4" width="9.140625" style="9" customWidth="1"/>
    <col min="5" max="5" width="14.85546875" style="9" customWidth="1"/>
    <col min="6" max="6" width="17.28515625" style="19" customWidth="1"/>
    <col min="7" max="16384" width="9.140625" style="1"/>
  </cols>
  <sheetData>
    <row r="3" spans="1:7" ht="15.75" customHeight="1" x14ac:dyDescent="0.25">
      <c r="A3" s="73" t="s">
        <v>4</v>
      </c>
      <c r="B3" s="73"/>
      <c r="C3" s="73"/>
      <c r="D3" s="73"/>
      <c r="E3" s="73"/>
    </row>
    <row r="4" spans="1:7" ht="15" customHeight="1" x14ac:dyDescent="0.25">
      <c r="A4" s="73" t="s">
        <v>82</v>
      </c>
      <c r="B4" s="73"/>
      <c r="C4" s="73"/>
      <c r="D4" s="73"/>
      <c r="E4" s="73"/>
    </row>
    <row r="5" spans="1:7" ht="17.25" customHeight="1" x14ac:dyDescent="0.25">
      <c r="A5" s="74" t="s">
        <v>118</v>
      </c>
      <c r="B5" s="74"/>
      <c r="C5" s="74"/>
      <c r="D5" s="74"/>
      <c r="E5" s="74"/>
    </row>
    <row r="6" spans="1:7" ht="17.25" customHeight="1" x14ac:dyDescent="0.25">
      <c r="A6" s="44"/>
      <c r="B6" s="44"/>
      <c r="C6" s="44"/>
      <c r="D6" s="44"/>
      <c r="E6" s="44"/>
    </row>
    <row r="7" spans="1:7" x14ac:dyDescent="0.25">
      <c r="B7" s="38" t="s">
        <v>117</v>
      </c>
      <c r="C7" s="15">
        <v>8566.7999999999993</v>
      </c>
      <c r="D7" s="9" t="s">
        <v>3</v>
      </c>
    </row>
    <row r="8" spans="1:7" ht="39" customHeight="1" x14ac:dyDescent="0.25">
      <c r="A8" s="75" t="s">
        <v>5</v>
      </c>
      <c r="B8" s="76"/>
      <c r="C8" s="76"/>
      <c r="D8" s="76"/>
      <c r="E8" s="77"/>
    </row>
    <row r="9" spans="1:7" x14ac:dyDescent="0.25">
      <c r="A9" s="40">
        <v>1</v>
      </c>
      <c r="B9" s="78" t="s">
        <v>119</v>
      </c>
      <c r="C9" s="79"/>
      <c r="D9" s="80">
        <v>4028772.1160000009</v>
      </c>
      <c r="E9" s="81"/>
    </row>
    <row r="10" spans="1:7" ht="30" x14ac:dyDescent="0.25">
      <c r="A10" s="17">
        <v>2</v>
      </c>
      <c r="B10" s="42" t="s">
        <v>6</v>
      </c>
      <c r="C10" s="12"/>
      <c r="D10" s="82">
        <f>D11+D12+D13</f>
        <v>3249000.1500000004</v>
      </c>
      <c r="E10" s="82"/>
      <c r="F10" s="20"/>
      <c r="G10" s="20"/>
    </row>
    <row r="11" spans="1:7" x14ac:dyDescent="0.25">
      <c r="A11" s="18" t="s">
        <v>13</v>
      </c>
      <c r="B11" s="11" t="s">
        <v>14</v>
      </c>
      <c r="C11" s="13"/>
      <c r="D11" s="83">
        <v>2777503.37</v>
      </c>
      <c r="E11" s="84"/>
    </row>
    <row r="12" spans="1:7" x14ac:dyDescent="0.25">
      <c r="A12" s="18" t="s">
        <v>15</v>
      </c>
      <c r="B12" s="11" t="s">
        <v>12</v>
      </c>
      <c r="C12" s="13"/>
      <c r="D12" s="83">
        <v>440459.18</v>
      </c>
      <c r="E12" s="84"/>
    </row>
    <row r="13" spans="1:7" x14ac:dyDescent="0.25">
      <c r="A13" s="18" t="s">
        <v>16</v>
      </c>
      <c r="B13" s="11" t="s">
        <v>7</v>
      </c>
      <c r="C13" s="13"/>
      <c r="D13" s="83">
        <v>31037.599999999999</v>
      </c>
      <c r="E13" s="84"/>
    </row>
    <row r="14" spans="1:7" ht="30.75" customHeight="1" x14ac:dyDescent="0.25">
      <c r="A14" s="17">
        <v>3</v>
      </c>
      <c r="B14" s="85" t="s">
        <v>21</v>
      </c>
      <c r="C14" s="85"/>
      <c r="D14" s="86">
        <f>D15+D16+D17</f>
        <v>3469223.9000000004</v>
      </c>
      <c r="E14" s="87"/>
    </row>
    <row r="15" spans="1:7" x14ac:dyDescent="0.25">
      <c r="A15" s="18" t="s">
        <v>17</v>
      </c>
      <c r="B15" s="11" t="s">
        <v>14</v>
      </c>
      <c r="C15" s="13"/>
      <c r="D15" s="83">
        <v>3002485.35</v>
      </c>
      <c r="E15" s="84"/>
    </row>
    <row r="16" spans="1:7" x14ac:dyDescent="0.25">
      <c r="A16" s="18" t="s">
        <v>18</v>
      </c>
      <c r="B16" s="11" t="s">
        <v>12</v>
      </c>
      <c r="C16" s="13"/>
      <c r="D16" s="83">
        <v>435700.95</v>
      </c>
      <c r="E16" s="84"/>
    </row>
    <row r="17" spans="1:8" x14ac:dyDescent="0.25">
      <c r="A17" s="18" t="s">
        <v>19</v>
      </c>
      <c r="B17" s="11" t="s">
        <v>7</v>
      </c>
      <c r="C17" s="13"/>
      <c r="D17" s="83">
        <f>D13</f>
        <v>31037.599999999999</v>
      </c>
      <c r="E17" s="84"/>
    </row>
    <row r="18" spans="1:8" x14ac:dyDescent="0.25">
      <c r="A18" s="18">
        <v>4</v>
      </c>
      <c r="B18" s="11" t="s">
        <v>126</v>
      </c>
      <c r="C18" s="13"/>
      <c r="D18" s="88">
        <f>D10-D14</f>
        <v>-220223.75</v>
      </c>
      <c r="E18" s="89"/>
    </row>
    <row r="19" spans="1:8" ht="30" customHeight="1" x14ac:dyDescent="0.25">
      <c r="A19" s="17">
        <v>5</v>
      </c>
      <c r="B19" s="90" t="s">
        <v>22</v>
      </c>
      <c r="C19" s="91"/>
      <c r="D19" s="92">
        <f>C123</f>
        <v>2839009.2229440003</v>
      </c>
      <c r="E19" s="93"/>
    </row>
    <row r="20" spans="1:8" x14ac:dyDescent="0.25">
      <c r="A20" s="18">
        <v>6</v>
      </c>
      <c r="B20" s="11" t="s">
        <v>127</v>
      </c>
      <c r="C20" s="13"/>
      <c r="D20" s="88">
        <f>D10-D19</f>
        <v>409990.9270560001</v>
      </c>
      <c r="E20" s="89"/>
    </row>
    <row r="21" spans="1:8" x14ac:dyDescent="0.25">
      <c r="A21" s="40">
        <v>7</v>
      </c>
      <c r="B21" s="43" t="s">
        <v>120</v>
      </c>
      <c r="C21" s="41"/>
      <c r="D21" s="80">
        <f>D9+D10-D19</f>
        <v>4438763.043056</v>
      </c>
      <c r="E21" s="81"/>
    </row>
    <row r="22" spans="1:8" x14ac:dyDescent="0.25">
      <c r="A22" s="18"/>
      <c r="B22" s="10"/>
      <c r="C22" s="14"/>
      <c r="D22" s="94"/>
      <c r="E22" s="95"/>
    </row>
    <row r="23" spans="1:8" ht="21.75" customHeight="1" x14ac:dyDescent="0.25">
      <c r="A23" s="96" t="s">
        <v>93</v>
      </c>
      <c r="B23" s="97"/>
      <c r="C23" s="97"/>
      <c r="D23" s="97"/>
      <c r="E23" s="98"/>
    </row>
    <row r="24" spans="1:8" ht="73.5" customHeight="1" x14ac:dyDescent="0.25">
      <c r="A24" s="26" t="s">
        <v>20</v>
      </c>
      <c r="B24" s="2" t="s">
        <v>0</v>
      </c>
      <c r="C24" s="27" t="s">
        <v>8</v>
      </c>
      <c r="D24" s="47" t="s">
        <v>9</v>
      </c>
      <c r="E24" s="28" t="s">
        <v>1</v>
      </c>
    </row>
    <row r="25" spans="1:8" x14ac:dyDescent="0.25">
      <c r="A25" s="29">
        <v>1</v>
      </c>
      <c r="B25" s="48" t="s">
        <v>44</v>
      </c>
      <c r="C25" s="49">
        <f>SUM(C26:C28)</f>
        <v>550744.27</v>
      </c>
      <c r="D25" s="50"/>
      <c r="E25" s="50"/>
    </row>
    <row r="26" spans="1:8" s="5" customFormat="1" x14ac:dyDescent="0.25">
      <c r="A26" s="39" t="s">
        <v>23</v>
      </c>
      <c r="B26" s="51" t="s">
        <v>177</v>
      </c>
      <c r="C26" s="52">
        <v>257004</v>
      </c>
      <c r="D26" s="51" t="s">
        <v>3</v>
      </c>
      <c r="E26" s="52">
        <v>51400.800000000003</v>
      </c>
      <c r="F26" s="21"/>
      <c r="G26" s="4"/>
      <c r="H26" s="4"/>
    </row>
    <row r="27" spans="1:8" s="5" customFormat="1" x14ac:dyDescent="0.25">
      <c r="A27" s="39" t="s">
        <v>121</v>
      </c>
      <c r="B27" s="51" t="s">
        <v>178</v>
      </c>
      <c r="C27" s="52">
        <v>299872.27</v>
      </c>
      <c r="D27" s="51" t="s">
        <v>3</v>
      </c>
      <c r="E27" s="52">
        <v>51400.800000000003</v>
      </c>
      <c r="F27" s="21"/>
      <c r="G27" s="4"/>
      <c r="H27" s="4"/>
    </row>
    <row r="28" spans="1:8" s="5" customFormat="1" x14ac:dyDescent="0.25">
      <c r="A28" s="39" t="s">
        <v>196</v>
      </c>
      <c r="B28" s="53" t="s">
        <v>204</v>
      </c>
      <c r="C28" s="54">
        <f>-102.2*5*12</f>
        <v>-6132</v>
      </c>
      <c r="D28" s="55" t="s">
        <v>2</v>
      </c>
      <c r="E28" s="56"/>
      <c r="F28" s="45"/>
      <c r="G28" s="4"/>
      <c r="H28" s="4"/>
    </row>
    <row r="29" spans="1:8" s="6" customFormat="1" ht="28.5" x14ac:dyDescent="0.25">
      <c r="A29" s="29">
        <v>2</v>
      </c>
      <c r="B29" s="48" t="s">
        <v>45</v>
      </c>
      <c r="C29" s="49">
        <f>SUM(C30:C32)</f>
        <v>271177.23911999998</v>
      </c>
      <c r="D29" s="50"/>
      <c r="E29" s="50"/>
      <c r="F29" s="22"/>
    </row>
    <row r="30" spans="1:8" s="5" customFormat="1" x14ac:dyDescent="0.25">
      <c r="A30" s="39" t="s">
        <v>13</v>
      </c>
      <c r="B30" s="51" t="s">
        <v>173</v>
      </c>
      <c r="C30" s="52">
        <v>124220.34</v>
      </c>
      <c r="D30" s="51" t="s">
        <v>3</v>
      </c>
      <c r="E30" s="52">
        <v>51400.800000000003</v>
      </c>
      <c r="F30" s="21"/>
      <c r="G30" s="4"/>
      <c r="H30" s="4"/>
    </row>
    <row r="31" spans="1:8" s="5" customFormat="1" x14ac:dyDescent="0.25">
      <c r="A31" s="39" t="s">
        <v>15</v>
      </c>
      <c r="B31" s="51" t="s">
        <v>174</v>
      </c>
      <c r="C31" s="52">
        <v>149920.74</v>
      </c>
      <c r="D31" s="51" t="s">
        <v>3</v>
      </c>
      <c r="E31" s="52">
        <v>51400.800000000003</v>
      </c>
      <c r="F31" s="21"/>
      <c r="G31" s="4"/>
      <c r="H31" s="4"/>
    </row>
    <row r="32" spans="1:8" s="5" customFormat="1" x14ac:dyDescent="0.25">
      <c r="A32" s="39" t="s">
        <v>16</v>
      </c>
      <c r="B32" s="53" t="s">
        <v>205</v>
      </c>
      <c r="C32" s="54">
        <f>-102.2*2.4167*12</f>
        <v>-2963.8408800000002</v>
      </c>
      <c r="D32" s="55" t="s">
        <v>2</v>
      </c>
      <c r="E32" s="56"/>
      <c r="F32" s="45"/>
      <c r="G32" s="4"/>
      <c r="H32" s="4"/>
    </row>
    <row r="33" spans="1:8" s="6" customFormat="1" x14ac:dyDescent="0.25">
      <c r="A33" s="29">
        <v>3</v>
      </c>
      <c r="B33" s="48" t="s">
        <v>46</v>
      </c>
      <c r="C33" s="49"/>
      <c r="D33" s="50"/>
      <c r="E33" s="50"/>
      <c r="F33" s="22"/>
    </row>
    <row r="34" spans="1:8" s="6" customFormat="1" ht="28.5" x14ac:dyDescent="0.25">
      <c r="A34" s="29">
        <v>4</v>
      </c>
      <c r="B34" s="48" t="s">
        <v>47</v>
      </c>
      <c r="C34" s="49">
        <f>SUM(C35:C48)</f>
        <v>304679.24912000005</v>
      </c>
      <c r="D34" s="50"/>
      <c r="E34" s="50"/>
      <c r="F34" s="22"/>
    </row>
    <row r="35" spans="1:8" s="5" customFormat="1" x14ac:dyDescent="0.25">
      <c r="A35" s="39" t="s">
        <v>24</v>
      </c>
      <c r="B35" s="51" t="s">
        <v>135</v>
      </c>
      <c r="C35" s="52">
        <v>7710.12</v>
      </c>
      <c r="D35" s="51" t="s">
        <v>3</v>
      </c>
      <c r="E35" s="52">
        <v>51400.800000000003</v>
      </c>
      <c r="F35" s="21"/>
      <c r="G35" s="4"/>
      <c r="H35" s="4"/>
    </row>
    <row r="36" spans="1:8" s="5" customFormat="1" x14ac:dyDescent="0.25">
      <c r="A36" s="39" t="s">
        <v>25</v>
      </c>
      <c r="B36" s="51" t="s">
        <v>136</v>
      </c>
      <c r="C36" s="52">
        <v>6425.1</v>
      </c>
      <c r="D36" s="51" t="s">
        <v>3</v>
      </c>
      <c r="E36" s="52">
        <v>51400.800000000003</v>
      </c>
      <c r="F36" s="21"/>
      <c r="G36" s="4"/>
      <c r="H36" s="4"/>
    </row>
    <row r="37" spans="1:8" s="5" customFormat="1" x14ac:dyDescent="0.25">
      <c r="A37" s="39" t="s">
        <v>26</v>
      </c>
      <c r="B37" s="51" t="s">
        <v>160</v>
      </c>
      <c r="C37" s="52">
        <v>3428.43</v>
      </c>
      <c r="D37" s="51" t="s">
        <v>3</v>
      </c>
      <c r="E37" s="52">
        <v>51400.800000000003</v>
      </c>
      <c r="F37" s="21"/>
      <c r="G37" s="4"/>
      <c r="H37" s="4"/>
    </row>
    <row r="38" spans="1:8" s="5" customFormat="1" x14ac:dyDescent="0.25">
      <c r="A38" s="39" t="s">
        <v>27</v>
      </c>
      <c r="B38" s="51" t="s">
        <v>161</v>
      </c>
      <c r="C38" s="52">
        <v>3855.06</v>
      </c>
      <c r="D38" s="51" t="s">
        <v>3</v>
      </c>
      <c r="E38" s="52">
        <v>51400.800000000003</v>
      </c>
      <c r="F38" s="21"/>
      <c r="G38" s="4"/>
      <c r="H38" s="4"/>
    </row>
    <row r="39" spans="1:8" s="5" customFormat="1" x14ac:dyDescent="0.25">
      <c r="A39" s="39" t="s">
        <v>122</v>
      </c>
      <c r="B39" s="51" t="s">
        <v>182</v>
      </c>
      <c r="C39" s="52">
        <v>5998.47</v>
      </c>
      <c r="D39" s="51" t="s">
        <v>3</v>
      </c>
      <c r="E39" s="52">
        <v>51400.800000000003</v>
      </c>
      <c r="F39" s="21"/>
      <c r="G39" s="4"/>
      <c r="H39" s="4"/>
    </row>
    <row r="40" spans="1:8" s="5" customFormat="1" x14ac:dyDescent="0.25">
      <c r="A40" s="39" t="s">
        <v>123</v>
      </c>
      <c r="B40" s="51" t="s">
        <v>183</v>
      </c>
      <c r="C40" s="52">
        <v>5566.71</v>
      </c>
      <c r="D40" s="51" t="s">
        <v>3</v>
      </c>
      <c r="E40" s="52">
        <v>51400.800000000003</v>
      </c>
      <c r="F40" s="21"/>
      <c r="G40" s="4"/>
      <c r="H40" s="4"/>
    </row>
    <row r="41" spans="1:8" s="5" customFormat="1" x14ac:dyDescent="0.25">
      <c r="A41" s="39" t="s">
        <v>124</v>
      </c>
      <c r="B41" s="51" t="s">
        <v>186</v>
      </c>
      <c r="C41" s="52">
        <v>43264.05</v>
      </c>
      <c r="D41" s="51" t="s">
        <v>3</v>
      </c>
      <c r="E41" s="52">
        <v>51400.800000000003</v>
      </c>
      <c r="F41" s="21"/>
      <c r="G41" s="4"/>
      <c r="H41" s="4"/>
    </row>
    <row r="42" spans="1:8" s="5" customFormat="1" x14ac:dyDescent="0.25">
      <c r="A42" s="39" t="s">
        <v>125</v>
      </c>
      <c r="B42" s="51" t="s">
        <v>187</v>
      </c>
      <c r="C42" s="52">
        <v>46687.35</v>
      </c>
      <c r="D42" s="51" t="s">
        <v>3</v>
      </c>
      <c r="E42" s="52">
        <v>51400.800000000003</v>
      </c>
      <c r="F42" s="21"/>
      <c r="G42" s="4"/>
      <c r="H42" s="4"/>
    </row>
    <row r="43" spans="1:8" s="5" customFormat="1" ht="30" x14ac:dyDescent="0.25">
      <c r="A43" s="39" t="s">
        <v>129</v>
      </c>
      <c r="B43" s="53" t="s">
        <v>206</v>
      </c>
      <c r="C43" s="54">
        <f>-102.2*0.4667*12</f>
        <v>-572.36087999999995</v>
      </c>
      <c r="D43" s="55" t="s">
        <v>2</v>
      </c>
      <c r="E43" s="56"/>
      <c r="F43" s="45"/>
      <c r="G43" s="4"/>
      <c r="H43" s="4"/>
    </row>
    <row r="44" spans="1:8" s="5" customFormat="1" ht="30" x14ac:dyDescent="0.25">
      <c r="A44" s="39" t="s">
        <v>130</v>
      </c>
      <c r="B44" s="53" t="s">
        <v>207</v>
      </c>
      <c r="C44" s="54">
        <f>-102.2*0.1083*12</f>
        <v>-132.81912</v>
      </c>
      <c r="D44" s="55" t="s">
        <v>2</v>
      </c>
      <c r="E44" s="56"/>
      <c r="F44" s="45"/>
      <c r="G44" s="4"/>
      <c r="H44" s="4"/>
    </row>
    <row r="45" spans="1:8" s="5" customFormat="1" ht="30" x14ac:dyDescent="0.25">
      <c r="A45" s="39" t="s">
        <v>197</v>
      </c>
      <c r="B45" s="53" t="s">
        <v>208</v>
      </c>
      <c r="C45" s="54">
        <f>-102.2*0.125*12</f>
        <v>-153.30000000000001</v>
      </c>
      <c r="D45" s="55" t="s">
        <v>2</v>
      </c>
      <c r="E45" s="56"/>
      <c r="F45" s="45"/>
      <c r="G45" s="4"/>
      <c r="H45" s="4"/>
    </row>
    <row r="46" spans="1:8" s="5" customFormat="1" ht="30" x14ac:dyDescent="0.25">
      <c r="A46" s="39" t="s">
        <v>198</v>
      </c>
      <c r="B46" s="53" t="s">
        <v>209</v>
      </c>
      <c r="C46" s="54">
        <f>-102.2*0.0667*12</f>
        <v>-81.800879999999992</v>
      </c>
      <c r="D46" s="55" t="s">
        <v>2</v>
      </c>
      <c r="E46" s="56"/>
      <c r="F46" s="45"/>
      <c r="G46" s="4"/>
      <c r="H46" s="4"/>
    </row>
    <row r="47" spans="1:8" s="5" customFormat="1" x14ac:dyDescent="0.25">
      <c r="A47" s="39" t="s">
        <v>199</v>
      </c>
      <c r="B47" s="53" t="s">
        <v>131</v>
      </c>
      <c r="C47" s="57">
        <v>101599.74</v>
      </c>
      <c r="D47" s="55" t="s">
        <v>2</v>
      </c>
      <c r="E47" s="58"/>
      <c r="F47" s="21"/>
      <c r="G47" s="4"/>
      <c r="H47" s="4"/>
    </row>
    <row r="48" spans="1:8" s="5" customFormat="1" x14ac:dyDescent="0.25">
      <c r="A48" s="39" t="s">
        <v>200</v>
      </c>
      <c r="B48" s="53" t="s">
        <v>132</v>
      </c>
      <c r="C48" s="57">
        <v>81084.5</v>
      </c>
      <c r="D48" s="55" t="s">
        <v>2</v>
      </c>
      <c r="E48" s="58"/>
      <c r="F48" s="21"/>
      <c r="G48" s="4"/>
      <c r="H48" s="4"/>
    </row>
    <row r="49" spans="1:7" ht="42.75" outlineLevel="1" x14ac:dyDescent="0.25">
      <c r="A49" s="29">
        <v>5</v>
      </c>
      <c r="B49" s="48" t="s">
        <v>94</v>
      </c>
      <c r="C49" s="59">
        <f>SUM(C50:C87)</f>
        <v>569804.38000000024</v>
      </c>
      <c r="D49" s="60"/>
      <c r="E49" s="60"/>
      <c r="G49" s="3"/>
    </row>
    <row r="50" spans="1:7" outlineLevel="1" x14ac:dyDescent="0.25">
      <c r="A50" s="26" t="s">
        <v>28</v>
      </c>
      <c r="B50" s="61" t="s">
        <v>90</v>
      </c>
      <c r="C50" s="62">
        <v>-25980.16</v>
      </c>
      <c r="D50" s="61" t="s">
        <v>73</v>
      </c>
      <c r="E50" s="63">
        <v>1</v>
      </c>
      <c r="G50" s="3"/>
    </row>
    <row r="51" spans="1:7" outlineLevel="1" x14ac:dyDescent="0.25">
      <c r="A51" s="26" t="s">
        <v>29</v>
      </c>
      <c r="B51" s="51" t="s">
        <v>134</v>
      </c>
      <c r="C51" s="52">
        <v>5821.36</v>
      </c>
      <c r="D51" s="51" t="s">
        <v>3</v>
      </c>
      <c r="E51" s="52">
        <v>2</v>
      </c>
      <c r="G51" s="3"/>
    </row>
    <row r="52" spans="1:7" ht="16.5" customHeight="1" outlineLevel="1" x14ac:dyDescent="0.25">
      <c r="A52" s="26" t="s">
        <v>30</v>
      </c>
      <c r="B52" s="51" t="s">
        <v>143</v>
      </c>
      <c r="C52" s="52">
        <v>9240.99</v>
      </c>
      <c r="D52" s="51" t="s">
        <v>75</v>
      </c>
      <c r="E52" s="52">
        <v>3</v>
      </c>
      <c r="G52" s="3"/>
    </row>
    <row r="53" spans="1:7" outlineLevel="1" x14ac:dyDescent="0.25">
      <c r="A53" s="26" t="s">
        <v>31</v>
      </c>
      <c r="B53" s="51" t="s">
        <v>213</v>
      </c>
      <c r="C53" s="52">
        <v>5456.54</v>
      </c>
      <c r="D53" s="51" t="s">
        <v>72</v>
      </c>
      <c r="E53" s="52">
        <v>1</v>
      </c>
      <c r="G53" s="3"/>
    </row>
    <row r="54" spans="1:7" outlineLevel="1" x14ac:dyDescent="0.25">
      <c r="A54" s="26" t="s">
        <v>32</v>
      </c>
      <c r="B54" s="51" t="s">
        <v>144</v>
      </c>
      <c r="C54" s="52">
        <v>7344.12</v>
      </c>
      <c r="D54" s="51" t="s">
        <v>89</v>
      </c>
      <c r="E54" s="52">
        <v>2</v>
      </c>
      <c r="G54" s="3"/>
    </row>
    <row r="55" spans="1:7" outlineLevel="1" x14ac:dyDescent="0.25">
      <c r="A55" s="26" t="s">
        <v>33</v>
      </c>
      <c r="B55" s="51" t="s">
        <v>145</v>
      </c>
      <c r="C55" s="52">
        <v>3918.24</v>
      </c>
      <c r="D55" s="51" t="s">
        <v>72</v>
      </c>
      <c r="E55" s="52">
        <v>2</v>
      </c>
      <c r="G55" s="3"/>
    </row>
    <row r="56" spans="1:7" outlineLevel="1" x14ac:dyDescent="0.25">
      <c r="A56" s="26" t="s">
        <v>34</v>
      </c>
      <c r="B56" s="51" t="s">
        <v>146</v>
      </c>
      <c r="C56" s="52">
        <v>27458.71</v>
      </c>
      <c r="D56" s="51" t="s">
        <v>73</v>
      </c>
      <c r="E56" s="52">
        <v>1</v>
      </c>
      <c r="G56" s="3"/>
    </row>
    <row r="57" spans="1:7" outlineLevel="1" x14ac:dyDescent="0.25">
      <c r="A57" s="26" t="s">
        <v>35</v>
      </c>
      <c r="B57" s="51" t="s">
        <v>214</v>
      </c>
      <c r="C57" s="52">
        <v>16699.759999999998</v>
      </c>
      <c r="D57" s="51" t="s">
        <v>84</v>
      </c>
      <c r="E57" s="52">
        <v>1</v>
      </c>
      <c r="G57" s="3"/>
    </row>
    <row r="58" spans="1:7" outlineLevel="1" x14ac:dyDescent="0.25">
      <c r="A58" s="26" t="s">
        <v>36</v>
      </c>
      <c r="B58" s="51" t="s">
        <v>147</v>
      </c>
      <c r="C58" s="52">
        <v>5427.26</v>
      </c>
      <c r="D58" s="51" t="s">
        <v>72</v>
      </c>
      <c r="E58" s="52">
        <v>2</v>
      </c>
      <c r="G58" s="3"/>
    </row>
    <row r="59" spans="1:7" outlineLevel="1" x14ac:dyDescent="0.25">
      <c r="A59" s="26" t="s">
        <v>37</v>
      </c>
      <c r="B59" s="51" t="s">
        <v>148</v>
      </c>
      <c r="C59" s="52">
        <v>7337.43</v>
      </c>
      <c r="D59" s="51" t="s">
        <v>72</v>
      </c>
      <c r="E59" s="52">
        <v>1</v>
      </c>
      <c r="G59" s="3"/>
    </row>
    <row r="60" spans="1:7" outlineLevel="1" x14ac:dyDescent="0.25">
      <c r="A60" s="26" t="s">
        <v>38</v>
      </c>
      <c r="B60" s="51" t="s">
        <v>215</v>
      </c>
      <c r="C60" s="52">
        <v>7463.1</v>
      </c>
      <c r="D60" s="51" t="s">
        <v>216</v>
      </c>
      <c r="E60" s="52">
        <v>1</v>
      </c>
      <c r="G60" s="3"/>
    </row>
    <row r="61" spans="1:7" outlineLevel="1" x14ac:dyDescent="0.25">
      <c r="A61" s="26" t="s">
        <v>58</v>
      </c>
      <c r="B61" s="51" t="s">
        <v>149</v>
      </c>
      <c r="C61" s="52">
        <v>15970.35</v>
      </c>
      <c r="D61" s="51" t="s">
        <v>72</v>
      </c>
      <c r="E61" s="52">
        <v>5</v>
      </c>
      <c r="G61" s="3"/>
    </row>
    <row r="62" spans="1:7" outlineLevel="1" x14ac:dyDescent="0.25">
      <c r="A62" s="26" t="s">
        <v>59</v>
      </c>
      <c r="B62" s="51" t="s">
        <v>85</v>
      </c>
      <c r="C62" s="52">
        <v>3644.86</v>
      </c>
      <c r="D62" s="51" t="s">
        <v>72</v>
      </c>
      <c r="E62" s="52">
        <v>2</v>
      </c>
      <c r="G62" s="3"/>
    </row>
    <row r="63" spans="1:7" outlineLevel="1" x14ac:dyDescent="0.25">
      <c r="A63" s="26" t="s">
        <v>60</v>
      </c>
      <c r="B63" s="51" t="s">
        <v>150</v>
      </c>
      <c r="C63" s="52">
        <v>3126</v>
      </c>
      <c r="D63" s="51" t="s">
        <v>72</v>
      </c>
      <c r="E63" s="52">
        <v>1</v>
      </c>
      <c r="G63" s="3"/>
    </row>
    <row r="64" spans="1:7" outlineLevel="1" x14ac:dyDescent="0.25">
      <c r="A64" s="26" t="s">
        <v>61</v>
      </c>
      <c r="B64" s="51" t="s">
        <v>153</v>
      </c>
      <c r="C64" s="52">
        <v>7993.34</v>
      </c>
      <c r="D64" s="51" t="s">
        <v>72</v>
      </c>
      <c r="E64" s="52">
        <v>2</v>
      </c>
      <c r="G64" s="3"/>
    </row>
    <row r="65" spans="1:7" outlineLevel="1" x14ac:dyDescent="0.25">
      <c r="A65" s="26" t="s">
        <v>62</v>
      </c>
      <c r="B65" s="51" t="s">
        <v>154</v>
      </c>
      <c r="C65" s="52">
        <v>6876.66</v>
      </c>
      <c r="D65" s="51" t="s">
        <v>72</v>
      </c>
      <c r="E65" s="52">
        <v>2</v>
      </c>
      <c r="G65" s="3"/>
    </row>
    <row r="66" spans="1:7" outlineLevel="1" x14ac:dyDescent="0.25">
      <c r="A66" s="26" t="s">
        <v>63</v>
      </c>
      <c r="B66" s="51" t="s">
        <v>155</v>
      </c>
      <c r="C66" s="52">
        <v>41536.269999999997</v>
      </c>
      <c r="D66" s="51" t="s">
        <v>3</v>
      </c>
      <c r="E66" s="52">
        <v>30951.02</v>
      </c>
      <c r="G66" s="3"/>
    </row>
    <row r="67" spans="1:7" outlineLevel="1" x14ac:dyDescent="0.25">
      <c r="A67" s="26" t="s">
        <v>64</v>
      </c>
      <c r="B67" s="51" t="s">
        <v>156</v>
      </c>
      <c r="C67" s="52">
        <v>73246.14</v>
      </c>
      <c r="D67" s="51" t="s">
        <v>3</v>
      </c>
      <c r="E67" s="52">
        <v>51400.800000000003</v>
      </c>
      <c r="G67" s="3"/>
    </row>
    <row r="68" spans="1:7" outlineLevel="1" x14ac:dyDescent="0.25">
      <c r="A68" s="26" t="s">
        <v>65</v>
      </c>
      <c r="B68" s="51" t="s">
        <v>159</v>
      </c>
      <c r="C68" s="52">
        <v>3014.61</v>
      </c>
      <c r="D68" s="51" t="s">
        <v>83</v>
      </c>
      <c r="E68" s="52">
        <v>1</v>
      </c>
      <c r="G68" s="3"/>
    </row>
    <row r="69" spans="1:7" outlineLevel="1" x14ac:dyDescent="0.25">
      <c r="A69" s="26" t="s">
        <v>66</v>
      </c>
      <c r="B69" s="51" t="s">
        <v>77</v>
      </c>
      <c r="C69" s="52">
        <v>3063.18</v>
      </c>
      <c r="D69" s="51" t="s">
        <v>87</v>
      </c>
      <c r="E69" s="52">
        <v>2</v>
      </c>
      <c r="G69" s="3"/>
    </row>
    <row r="70" spans="1:7" outlineLevel="1" x14ac:dyDescent="0.25">
      <c r="A70" s="26" t="s">
        <v>67</v>
      </c>
      <c r="B70" s="51" t="s">
        <v>88</v>
      </c>
      <c r="C70" s="52">
        <v>14918.9</v>
      </c>
      <c r="D70" s="51" t="s">
        <v>72</v>
      </c>
      <c r="E70" s="52">
        <v>10</v>
      </c>
      <c r="G70" s="3"/>
    </row>
    <row r="71" spans="1:7" outlineLevel="1" x14ac:dyDescent="0.25">
      <c r="A71" s="26" t="s">
        <v>68</v>
      </c>
      <c r="B71" s="51" t="s">
        <v>195</v>
      </c>
      <c r="C71" s="52">
        <v>7809.83</v>
      </c>
      <c r="D71" s="51" t="s">
        <v>3</v>
      </c>
      <c r="E71" s="52">
        <v>1.7</v>
      </c>
      <c r="G71" s="3"/>
    </row>
    <row r="72" spans="1:7" outlineLevel="1" x14ac:dyDescent="0.25">
      <c r="A72" s="26" t="s">
        <v>69</v>
      </c>
      <c r="B72" s="51" t="s">
        <v>162</v>
      </c>
      <c r="C72" s="52">
        <v>29807.37</v>
      </c>
      <c r="D72" s="51" t="s">
        <v>72</v>
      </c>
      <c r="E72" s="52">
        <v>9</v>
      </c>
      <c r="G72" s="3"/>
    </row>
    <row r="73" spans="1:7" outlineLevel="1" x14ac:dyDescent="0.25">
      <c r="A73" s="26" t="s">
        <v>70</v>
      </c>
      <c r="B73" s="51" t="s">
        <v>78</v>
      </c>
      <c r="C73" s="52">
        <v>5739.94</v>
      </c>
      <c r="D73" s="51" t="s">
        <v>76</v>
      </c>
      <c r="E73" s="52">
        <v>2</v>
      </c>
      <c r="G73" s="3"/>
    </row>
    <row r="74" spans="1:7" outlineLevel="1" x14ac:dyDescent="0.25">
      <c r="A74" s="26" t="s">
        <v>71</v>
      </c>
      <c r="B74" s="51" t="s">
        <v>79</v>
      </c>
      <c r="C74" s="52">
        <v>100907.48</v>
      </c>
      <c r="D74" s="51" t="s">
        <v>74</v>
      </c>
      <c r="E74" s="52">
        <v>62</v>
      </c>
      <c r="G74" s="3"/>
    </row>
    <row r="75" spans="1:7" s="7" customFormat="1" outlineLevel="2" x14ac:dyDescent="0.25">
      <c r="A75" s="26" t="s">
        <v>95</v>
      </c>
      <c r="B75" s="51" t="s">
        <v>91</v>
      </c>
      <c r="C75" s="52">
        <v>33481.839999999997</v>
      </c>
      <c r="D75" s="51" t="s">
        <v>72</v>
      </c>
      <c r="E75" s="52">
        <v>28</v>
      </c>
      <c r="F75" s="23"/>
    </row>
    <row r="76" spans="1:7" s="7" customFormat="1" outlineLevel="2" x14ac:dyDescent="0.25">
      <c r="A76" s="26" t="s">
        <v>96</v>
      </c>
      <c r="B76" s="51" t="s">
        <v>163</v>
      </c>
      <c r="C76" s="52">
        <v>9486.7800000000007</v>
      </c>
      <c r="D76" s="51" t="s">
        <v>72</v>
      </c>
      <c r="E76" s="52">
        <v>2</v>
      </c>
      <c r="F76" s="23"/>
    </row>
    <row r="77" spans="1:7" s="7" customFormat="1" outlineLevel="2" x14ac:dyDescent="0.25">
      <c r="A77" s="26" t="s">
        <v>97</v>
      </c>
      <c r="B77" s="51" t="s">
        <v>164</v>
      </c>
      <c r="C77" s="52">
        <v>1982.35</v>
      </c>
      <c r="D77" s="51" t="s">
        <v>74</v>
      </c>
      <c r="E77" s="52">
        <v>1</v>
      </c>
      <c r="F77" s="23"/>
    </row>
    <row r="78" spans="1:7" s="7" customFormat="1" outlineLevel="2" x14ac:dyDescent="0.25">
      <c r="A78" s="26" t="s">
        <v>98</v>
      </c>
      <c r="B78" s="51" t="s">
        <v>92</v>
      </c>
      <c r="C78" s="52">
        <v>4712.12</v>
      </c>
      <c r="D78" s="51" t="s">
        <v>74</v>
      </c>
      <c r="E78" s="52">
        <v>2</v>
      </c>
      <c r="F78" s="23"/>
    </row>
    <row r="79" spans="1:7" s="7" customFormat="1" outlineLevel="2" x14ac:dyDescent="0.25">
      <c r="A79" s="26" t="s">
        <v>99</v>
      </c>
      <c r="B79" s="51" t="s">
        <v>80</v>
      </c>
      <c r="C79" s="52">
        <v>1840.49</v>
      </c>
      <c r="D79" s="51" t="s">
        <v>72</v>
      </c>
      <c r="E79" s="52">
        <v>1</v>
      </c>
      <c r="F79" s="23"/>
    </row>
    <row r="80" spans="1:7" s="7" customFormat="1" outlineLevel="2" x14ac:dyDescent="0.25">
      <c r="A80" s="26" t="s">
        <v>100</v>
      </c>
      <c r="B80" s="51" t="s">
        <v>217</v>
      </c>
      <c r="C80" s="52">
        <v>19472.98</v>
      </c>
      <c r="D80" s="51" t="s">
        <v>72</v>
      </c>
      <c r="E80" s="52">
        <v>1</v>
      </c>
      <c r="F80" s="23"/>
    </row>
    <row r="81" spans="1:8" s="7" customFormat="1" outlineLevel="2" x14ac:dyDescent="0.25">
      <c r="A81" s="26" t="s">
        <v>101</v>
      </c>
      <c r="B81" s="51" t="s">
        <v>165</v>
      </c>
      <c r="C81" s="52">
        <v>52831.24</v>
      </c>
      <c r="D81" s="51" t="s">
        <v>73</v>
      </c>
      <c r="E81" s="52">
        <v>1</v>
      </c>
      <c r="F81" s="23"/>
    </row>
    <row r="82" spans="1:8" s="7" customFormat="1" outlineLevel="2" x14ac:dyDescent="0.25">
      <c r="A82" s="26" t="s">
        <v>102</v>
      </c>
      <c r="B82" s="51" t="s">
        <v>166</v>
      </c>
      <c r="C82" s="52">
        <v>20715.060000000001</v>
      </c>
      <c r="D82" s="51" t="s">
        <v>86</v>
      </c>
      <c r="E82" s="52">
        <v>1</v>
      </c>
      <c r="F82" s="23"/>
    </row>
    <row r="83" spans="1:8" s="7" customFormat="1" outlineLevel="2" x14ac:dyDescent="0.25">
      <c r="A83" s="26" t="s">
        <v>103</v>
      </c>
      <c r="B83" s="51" t="s">
        <v>167</v>
      </c>
      <c r="C83" s="52">
        <v>3314.31</v>
      </c>
      <c r="D83" s="51" t="s">
        <v>74</v>
      </c>
      <c r="E83" s="52">
        <v>3</v>
      </c>
      <c r="F83" s="23"/>
    </row>
    <row r="84" spans="1:8" s="7" customFormat="1" outlineLevel="2" x14ac:dyDescent="0.25">
      <c r="A84" s="26" t="s">
        <v>104</v>
      </c>
      <c r="B84" s="51" t="s">
        <v>184</v>
      </c>
      <c r="C84" s="52">
        <v>16968.54</v>
      </c>
      <c r="D84" s="51" t="s">
        <v>75</v>
      </c>
      <c r="E84" s="52">
        <v>1</v>
      </c>
      <c r="F84" s="23"/>
    </row>
    <row r="85" spans="1:8" s="7" customFormat="1" outlineLevel="2" x14ac:dyDescent="0.25">
      <c r="A85" s="26" t="s">
        <v>105</v>
      </c>
      <c r="B85" s="51" t="s">
        <v>185</v>
      </c>
      <c r="C85" s="52">
        <v>2947.41</v>
      </c>
      <c r="D85" s="51" t="s">
        <v>72</v>
      </c>
      <c r="E85" s="52">
        <v>1</v>
      </c>
      <c r="F85" s="23"/>
    </row>
    <row r="86" spans="1:8" s="7" customFormat="1" outlineLevel="2" x14ac:dyDescent="0.25">
      <c r="A86" s="26" t="s">
        <v>106</v>
      </c>
      <c r="B86" s="51" t="s">
        <v>179</v>
      </c>
      <c r="C86" s="52">
        <v>9485.68</v>
      </c>
      <c r="D86" s="51" t="s">
        <v>72</v>
      </c>
      <c r="E86" s="52">
        <v>2</v>
      </c>
      <c r="F86" s="23"/>
    </row>
    <row r="87" spans="1:8" s="7" customFormat="1" outlineLevel="2" x14ac:dyDescent="0.25">
      <c r="A87" s="26" t="s">
        <v>107</v>
      </c>
      <c r="B87" s="51" t="s">
        <v>180</v>
      </c>
      <c r="C87" s="52">
        <v>4723.3</v>
      </c>
      <c r="D87" s="51" t="s">
        <v>72</v>
      </c>
      <c r="E87" s="52">
        <v>1</v>
      </c>
      <c r="F87" s="23"/>
    </row>
    <row r="88" spans="1:8" s="5" customFormat="1" ht="28.5" x14ac:dyDescent="0.25">
      <c r="A88" s="30">
        <v>6</v>
      </c>
      <c r="B88" s="48" t="s">
        <v>48</v>
      </c>
      <c r="C88" s="64"/>
      <c r="D88" s="65"/>
      <c r="E88" s="65"/>
      <c r="F88" s="21"/>
      <c r="G88" s="4"/>
      <c r="H88" s="4"/>
    </row>
    <row r="89" spans="1:8" s="5" customFormat="1" ht="28.5" x14ac:dyDescent="0.25">
      <c r="A89" s="30">
        <v>7</v>
      </c>
      <c r="B89" s="48" t="s">
        <v>49</v>
      </c>
      <c r="C89" s="64"/>
      <c r="D89" s="65"/>
      <c r="E89" s="66"/>
      <c r="F89" s="21"/>
      <c r="G89" s="4"/>
      <c r="H89" s="4"/>
    </row>
    <row r="90" spans="1:8" s="7" customFormat="1" outlineLevel="2" x14ac:dyDescent="0.25">
      <c r="A90" s="30">
        <v>8</v>
      </c>
      <c r="B90" s="48" t="s">
        <v>50</v>
      </c>
      <c r="C90" s="64"/>
      <c r="D90" s="65"/>
      <c r="E90" s="65"/>
      <c r="F90" s="23"/>
    </row>
    <row r="91" spans="1:8" s="5" customFormat="1" ht="28.5" x14ac:dyDescent="0.25">
      <c r="A91" s="30">
        <v>9</v>
      </c>
      <c r="B91" s="48" t="s">
        <v>51</v>
      </c>
      <c r="C91" s="64">
        <f>C92+C93</f>
        <v>0</v>
      </c>
      <c r="D91" s="65"/>
      <c r="E91" s="65"/>
      <c r="F91" s="21"/>
      <c r="G91" s="4"/>
      <c r="H91" s="4"/>
    </row>
    <row r="92" spans="1:8" s="5" customFormat="1" x14ac:dyDescent="0.25">
      <c r="A92" s="32" t="s">
        <v>108</v>
      </c>
      <c r="B92" s="61"/>
      <c r="C92" s="63"/>
      <c r="D92" s="61"/>
      <c r="E92" s="63"/>
      <c r="F92" s="21"/>
      <c r="G92" s="4"/>
      <c r="H92" s="4"/>
    </row>
    <row r="93" spans="1:8" s="7" customFormat="1" outlineLevel="2" x14ac:dyDescent="0.25">
      <c r="A93" s="32" t="s">
        <v>109</v>
      </c>
      <c r="B93" s="61"/>
      <c r="C93" s="63"/>
      <c r="D93" s="61"/>
      <c r="E93" s="63"/>
      <c r="F93" s="23"/>
    </row>
    <row r="94" spans="1:8" ht="28.5" x14ac:dyDescent="0.25">
      <c r="A94" s="30">
        <v>10</v>
      </c>
      <c r="B94" s="48" t="s">
        <v>52</v>
      </c>
      <c r="C94" s="64"/>
      <c r="D94" s="65"/>
      <c r="E94" s="65"/>
    </row>
    <row r="95" spans="1:8" s="7" customFormat="1" ht="28.5" outlineLevel="2" x14ac:dyDescent="0.25">
      <c r="A95" s="30">
        <v>11</v>
      </c>
      <c r="B95" s="48" t="s">
        <v>53</v>
      </c>
      <c r="C95" s="64">
        <f>SUM(C96:C98)</f>
        <v>125395.34088</v>
      </c>
      <c r="D95" s="65"/>
      <c r="E95" s="65"/>
      <c r="F95" s="23"/>
    </row>
    <row r="96" spans="1:8" x14ac:dyDescent="0.25">
      <c r="A96" s="39" t="s">
        <v>39</v>
      </c>
      <c r="B96" s="51" t="s">
        <v>168</v>
      </c>
      <c r="C96" s="52">
        <v>58252.53</v>
      </c>
      <c r="D96" s="51" t="s">
        <v>3</v>
      </c>
      <c r="E96" s="52">
        <v>51400.800000000003</v>
      </c>
    </row>
    <row r="97" spans="1:6" x14ac:dyDescent="0.25">
      <c r="A97" s="39" t="s">
        <v>128</v>
      </c>
      <c r="B97" s="51" t="s">
        <v>169</v>
      </c>
      <c r="C97" s="52">
        <v>68532.69</v>
      </c>
      <c r="D97" s="51" t="s">
        <v>3</v>
      </c>
      <c r="E97" s="52">
        <v>51400.800000000003</v>
      </c>
    </row>
    <row r="98" spans="1:6" x14ac:dyDescent="0.25">
      <c r="A98" s="39" t="s">
        <v>201</v>
      </c>
      <c r="B98" s="53" t="s">
        <v>210</v>
      </c>
      <c r="C98" s="54">
        <f>-102.2*1.1333*12</f>
        <v>-1389.8791200000001</v>
      </c>
      <c r="D98" s="55" t="s">
        <v>2</v>
      </c>
      <c r="E98" s="56"/>
      <c r="F98" s="45"/>
    </row>
    <row r="99" spans="1:6" ht="16.5" customHeight="1" x14ac:dyDescent="0.25">
      <c r="A99" s="30">
        <v>12</v>
      </c>
      <c r="B99" s="48" t="s">
        <v>54</v>
      </c>
      <c r="C99" s="64">
        <f>C100+C101</f>
        <v>26147.94</v>
      </c>
      <c r="D99" s="65"/>
      <c r="E99" s="65"/>
    </row>
    <row r="100" spans="1:6" x14ac:dyDescent="0.25">
      <c r="A100" s="32" t="s">
        <v>40</v>
      </c>
      <c r="B100" s="67" t="s">
        <v>137</v>
      </c>
      <c r="C100" s="68">
        <v>13073.97</v>
      </c>
      <c r="D100" s="67" t="s">
        <v>3</v>
      </c>
      <c r="E100" s="68">
        <v>4074.9</v>
      </c>
    </row>
    <row r="101" spans="1:6" x14ac:dyDescent="0.25">
      <c r="A101" s="32" t="s">
        <v>110</v>
      </c>
      <c r="B101" s="67" t="s">
        <v>138</v>
      </c>
      <c r="C101" s="68">
        <v>13073.97</v>
      </c>
      <c r="D101" s="67" t="s">
        <v>3</v>
      </c>
      <c r="E101" s="68">
        <v>4074.9</v>
      </c>
    </row>
    <row r="102" spans="1:6" ht="57" x14ac:dyDescent="0.25">
      <c r="A102" s="30">
        <v>13</v>
      </c>
      <c r="B102" s="48" t="s">
        <v>55</v>
      </c>
      <c r="C102" s="64">
        <f>SUM(C103:C114)</f>
        <v>488027.68</v>
      </c>
      <c r="D102" s="65"/>
      <c r="E102" s="65"/>
    </row>
    <row r="103" spans="1:6" x14ac:dyDescent="0.25">
      <c r="A103" s="39" t="s">
        <v>41</v>
      </c>
      <c r="B103" s="51" t="s">
        <v>133</v>
      </c>
      <c r="C103" s="52">
        <v>4061.98</v>
      </c>
      <c r="D103" s="51" t="s">
        <v>72</v>
      </c>
      <c r="E103" s="52">
        <v>2</v>
      </c>
    </row>
    <row r="104" spans="1:6" x14ac:dyDescent="0.25">
      <c r="A104" s="39" t="s">
        <v>57</v>
      </c>
      <c r="B104" s="51" t="s">
        <v>141</v>
      </c>
      <c r="C104" s="52">
        <v>5488.86</v>
      </c>
      <c r="D104" s="51" t="s">
        <v>142</v>
      </c>
      <c r="E104" s="52">
        <v>0.5</v>
      </c>
    </row>
    <row r="105" spans="1:6" x14ac:dyDescent="0.25">
      <c r="A105" s="39" t="s">
        <v>111</v>
      </c>
      <c r="B105" s="51" t="s">
        <v>151</v>
      </c>
      <c r="C105" s="52">
        <v>27694.35</v>
      </c>
      <c r="D105" s="51" t="s">
        <v>152</v>
      </c>
      <c r="E105" s="52">
        <v>1</v>
      </c>
    </row>
    <row r="106" spans="1:6" x14ac:dyDescent="0.25">
      <c r="A106" s="39" t="s">
        <v>112</v>
      </c>
      <c r="B106" s="51" t="s">
        <v>151</v>
      </c>
      <c r="C106" s="52">
        <v>73190</v>
      </c>
      <c r="D106" s="51" t="s">
        <v>152</v>
      </c>
      <c r="E106" s="52">
        <v>1</v>
      </c>
    </row>
    <row r="107" spans="1:6" x14ac:dyDescent="0.25">
      <c r="A107" s="39" t="s">
        <v>189</v>
      </c>
      <c r="B107" s="51" t="s">
        <v>157</v>
      </c>
      <c r="C107" s="52">
        <v>858.39</v>
      </c>
      <c r="D107" s="51" t="s">
        <v>3</v>
      </c>
      <c r="E107" s="52">
        <v>51400.800000000003</v>
      </c>
    </row>
    <row r="108" spans="1:6" x14ac:dyDescent="0.25">
      <c r="A108" s="39" t="s">
        <v>190</v>
      </c>
      <c r="B108" s="51" t="s">
        <v>158</v>
      </c>
      <c r="C108" s="52">
        <v>858.39</v>
      </c>
      <c r="D108" s="51" t="s">
        <v>3</v>
      </c>
      <c r="E108" s="52">
        <v>51400.800000000003</v>
      </c>
    </row>
    <row r="109" spans="1:6" x14ac:dyDescent="0.25">
      <c r="A109" s="39" t="s">
        <v>191</v>
      </c>
      <c r="B109" s="51" t="s">
        <v>175</v>
      </c>
      <c r="C109" s="52">
        <v>180329.4</v>
      </c>
      <c r="D109" s="51" t="s">
        <v>3</v>
      </c>
      <c r="E109" s="52">
        <v>51400.800000000003</v>
      </c>
    </row>
    <row r="110" spans="1:6" x14ac:dyDescent="0.25">
      <c r="A110" s="39" t="s">
        <v>202</v>
      </c>
      <c r="B110" s="51" t="s">
        <v>176</v>
      </c>
      <c r="C110" s="52">
        <v>195749.64</v>
      </c>
      <c r="D110" s="51" t="s">
        <v>3</v>
      </c>
      <c r="E110" s="52">
        <v>51400.800000000003</v>
      </c>
    </row>
    <row r="111" spans="1:6" x14ac:dyDescent="0.25">
      <c r="A111" s="39" t="s">
        <v>203</v>
      </c>
      <c r="B111" s="51" t="s">
        <v>181</v>
      </c>
      <c r="C111" s="52">
        <v>4119.7299999999996</v>
      </c>
      <c r="D111" s="51" t="s">
        <v>72</v>
      </c>
      <c r="E111" s="52">
        <v>1</v>
      </c>
    </row>
    <row r="112" spans="1:6" x14ac:dyDescent="0.25">
      <c r="A112" s="39" t="s">
        <v>218</v>
      </c>
      <c r="B112" s="53" t="s">
        <v>211</v>
      </c>
      <c r="C112" s="54">
        <f>-102.2*3.5083*12</f>
        <v>-4302.5791200000003</v>
      </c>
      <c r="D112" s="55" t="s">
        <v>2</v>
      </c>
      <c r="E112" s="56"/>
      <c r="F112" s="45"/>
    </row>
    <row r="113" spans="1:11" x14ac:dyDescent="0.25">
      <c r="A113" s="39" t="s">
        <v>219</v>
      </c>
      <c r="B113" s="53" t="s">
        <v>212</v>
      </c>
      <c r="C113" s="54">
        <f>-102.2*0.0167*12</f>
        <v>-20.480879999999999</v>
      </c>
      <c r="D113" s="55" t="s">
        <v>2</v>
      </c>
      <c r="E113" s="56"/>
      <c r="F113" s="45"/>
    </row>
    <row r="114" spans="1:11" x14ac:dyDescent="0.25">
      <c r="A114" s="39" t="s">
        <v>220</v>
      </c>
      <c r="B114" s="61"/>
      <c r="C114" s="63"/>
      <c r="D114" s="61"/>
      <c r="E114" s="63"/>
    </row>
    <row r="115" spans="1:11" x14ac:dyDescent="0.25">
      <c r="A115" s="33" t="s">
        <v>113</v>
      </c>
      <c r="B115" s="48" t="s">
        <v>56</v>
      </c>
      <c r="C115" s="64">
        <f>SUM(C116:C121)</f>
        <v>29864.92</v>
      </c>
      <c r="D115" s="50"/>
      <c r="E115" s="65"/>
    </row>
    <row r="116" spans="1:11" ht="45" x14ac:dyDescent="0.25">
      <c r="A116" s="31" t="s">
        <v>42</v>
      </c>
      <c r="B116" s="69" t="s">
        <v>114</v>
      </c>
      <c r="C116" s="70">
        <f>E116*7.48</f>
        <v>3769.92</v>
      </c>
      <c r="D116" s="71" t="s">
        <v>81</v>
      </c>
      <c r="E116" s="72">
        <v>504</v>
      </c>
    </row>
    <row r="117" spans="1:11" x14ac:dyDescent="0.25">
      <c r="A117" s="31" t="s">
        <v>43</v>
      </c>
      <c r="B117" s="51" t="s">
        <v>139</v>
      </c>
      <c r="C117" s="52">
        <v>4735</v>
      </c>
      <c r="D117" s="51" t="s">
        <v>140</v>
      </c>
      <c r="E117" s="52">
        <v>12</v>
      </c>
    </row>
    <row r="118" spans="1:11" x14ac:dyDescent="0.25">
      <c r="A118" s="31" t="s">
        <v>188</v>
      </c>
      <c r="B118" s="24" t="s">
        <v>170</v>
      </c>
      <c r="C118" s="25">
        <v>8400</v>
      </c>
      <c r="D118" s="24" t="s">
        <v>140</v>
      </c>
      <c r="E118" s="25">
        <v>6</v>
      </c>
    </row>
    <row r="119" spans="1:11" x14ac:dyDescent="0.25">
      <c r="A119" s="31" t="s">
        <v>192</v>
      </c>
      <c r="B119" s="24" t="s">
        <v>171</v>
      </c>
      <c r="C119" s="25">
        <v>10080</v>
      </c>
      <c r="D119" s="24" t="s">
        <v>140</v>
      </c>
      <c r="E119" s="25">
        <v>6</v>
      </c>
    </row>
    <row r="120" spans="1:11" x14ac:dyDescent="0.25">
      <c r="A120" s="31" t="s">
        <v>193</v>
      </c>
      <c r="B120" s="24" t="s">
        <v>172</v>
      </c>
      <c r="C120" s="25">
        <v>2880</v>
      </c>
      <c r="D120" s="24" t="s">
        <v>140</v>
      </c>
      <c r="E120" s="25">
        <v>6</v>
      </c>
    </row>
    <row r="121" spans="1:11" x14ac:dyDescent="0.25">
      <c r="A121" s="31" t="s">
        <v>194</v>
      </c>
      <c r="B121" s="24"/>
      <c r="C121" s="25"/>
      <c r="D121" s="24"/>
      <c r="E121" s="25"/>
    </row>
    <row r="122" spans="1:11" ht="18" customHeight="1" x14ac:dyDescent="0.25">
      <c r="A122" s="31" t="s">
        <v>115</v>
      </c>
      <c r="B122" s="34" t="s">
        <v>10</v>
      </c>
      <c r="C122" s="46">
        <f>C25+C29+C33+C34+C49+C88+C89+C90+C91+C94+C95+C99+C102+C115</f>
        <v>2365841.0191200003</v>
      </c>
      <c r="D122" s="35"/>
      <c r="E122" s="35"/>
      <c r="G122" s="99"/>
      <c r="H122" s="100"/>
      <c r="I122" s="100"/>
      <c r="J122" s="100"/>
      <c r="K122" s="100"/>
    </row>
    <row r="123" spans="1:11" x14ac:dyDescent="0.25">
      <c r="A123" s="33" t="s">
        <v>116</v>
      </c>
      <c r="B123" s="36" t="s">
        <v>11</v>
      </c>
      <c r="C123" s="46">
        <f>C122*1.2</f>
        <v>2839009.2229440003</v>
      </c>
      <c r="D123" s="37" t="s">
        <v>2</v>
      </c>
      <c r="E123" s="37"/>
    </row>
  </sheetData>
  <mergeCells count="23">
    <mergeCell ref="D20:E20"/>
    <mergeCell ref="D21:E21"/>
    <mergeCell ref="D22:E22"/>
    <mergeCell ref="A23:E23"/>
    <mergeCell ref="G122:K122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2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2025-03-31T06:58:55Z</dcterms:modified>
</cp:coreProperties>
</file>